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njag\Desktop\"/>
    </mc:Choice>
  </mc:AlternateContent>
  <bookViews>
    <workbookView xWindow="0" yWindow="0" windowWidth="28800" windowHeight="12300"/>
  </bookViews>
  <sheets>
    <sheet name="II KVARTAL" sheetId="2" r:id="rId1"/>
  </sheets>
  <definedNames>
    <definedName name="_xlnm._FilterDatabase" localSheetId="0" hidden="1">'II KVARTAL'!$A$3:$AC$63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5" i="2" l="1"/>
  <c r="AC6" i="2"/>
  <c r="AC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8" i="2"/>
  <c r="AC59" i="2"/>
  <c r="AC60" i="2"/>
  <c r="AB5" i="2"/>
  <c r="AB6" i="2"/>
  <c r="AB7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49" i="2"/>
  <c r="AB50" i="2"/>
  <c r="AB51" i="2"/>
  <c r="AB52" i="2"/>
  <c r="AB53" i="2"/>
  <c r="AB54" i="2"/>
  <c r="AB55" i="2"/>
  <c r="AB56" i="2"/>
  <c r="AB57" i="2"/>
  <c r="AB58" i="2"/>
  <c r="AB59" i="2"/>
  <c r="AB60" i="2"/>
  <c r="AA5" i="2"/>
  <c r="AA6" i="2"/>
  <c r="AA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Y61" i="2" l="1"/>
  <c r="X61" i="2"/>
  <c r="W61" i="2"/>
  <c r="V61" i="2"/>
  <c r="U61" i="2"/>
  <c r="P61" i="2"/>
  <c r="K61" i="2"/>
  <c r="H61" i="2"/>
  <c r="E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Q5" i="2"/>
  <c r="Q4" i="2"/>
  <c r="Q61" i="2" s="1"/>
  <c r="M4" i="2"/>
  <c r="J4" i="2"/>
  <c r="G4" i="2"/>
  <c r="S4" i="2" l="1"/>
  <c r="AA4" i="2" s="1"/>
  <c r="M61" i="2"/>
  <c r="N4" i="2"/>
  <c r="G61" i="2"/>
  <c r="J61" i="2"/>
  <c r="Z61" i="2"/>
  <c r="R4" i="2"/>
  <c r="N61" i="2" l="1"/>
  <c r="S61" i="2"/>
  <c r="AA61" i="2"/>
  <c r="O4" i="2" l="1"/>
  <c r="AA62" i="2"/>
  <c r="R61" i="2" s="1"/>
  <c r="T5" i="2" l="1"/>
  <c r="T9" i="2"/>
  <c r="T13" i="2"/>
  <c r="T17" i="2"/>
  <c r="T21" i="2"/>
  <c r="T25" i="2"/>
  <c r="T29" i="2"/>
  <c r="T33" i="2"/>
  <c r="T37" i="2"/>
  <c r="T41" i="2"/>
  <c r="T45" i="2"/>
  <c r="T49" i="2"/>
  <c r="T53" i="2"/>
  <c r="T57" i="2"/>
  <c r="T16" i="2"/>
  <c r="T24" i="2"/>
  <c r="T28" i="2"/>
  <c r="T40" i="2"/>
  <c r="T52" i="2"/>
  <c r="T6" i="2"/>
  <c r="T10" i="2"/>
  <c r="T14" i="2"/>
  <c r="T18" i="2"/>
  <c r="T22" i="2"/>
  <c r="T26" i="2"/>
  <c r="T30" i="2"/>
  <c r="T34" i="2"/>
  <c r="T38" i="2"/>
  <c r="T42" i="2"/>
  <c r="T46" i="2"/>
  <c r="T50" i="2"/>
  <c r="T54" i="2"/>
  <c r="T58" i="2"/>
  <c r="T12" i="2"/>
  <c r="T32" i="2"/>
  <c r="T44" i="2"/>
  <c r="T60" i="2"/>
  <c r="T7" i="2"/>
  <c r="T11" i="2"/>
  <c r="T15" i="2"/>
  <c r="T19" i="2"/>
  <c r="T23" i="2"/>
  <c r="T27" i="2"/>
  <c r="T31" i="2"/>
  <c r="T35" i="2"/>
  <c r="T39" i="2"/>
  <c r="T43" i="2"/>
  <c r="T47" i="2"/>
  <c r="T51" i="2"/>
  <c r="T55" i="2"/>
  <c r="T59" i="2"/>
  <c r="T8" i="2"/>
  <c r="T20" i="2"/>
  <c r="T36" i="2"/>
  <c r="T48" i="2"/>
  <c r="T56" i="2"/>
  <c r="O61" i="2"/>
  <c r="R62" i="2"/>
  <c r="T4" i="2"/>
  <c r="T61" i="2" l="1"/>
  <c r="AB61" i="2" s="1"/>
  <c r="AB4" i="2"/>
  <c r="AC4" i="2" l="1"/>
</calcChain>
</file>

<file path=xl/sharedStrings.xml><?xml version="1.0" encoding="utf-8"?>
<sst xmlns="http://schemas.openxmlformats.org/spreadsheetml/2006/main" count="156" uniqueCount="156">
  <si>
    <t>Redni broj</t>
  </si>
  <si>
    <t>Šifra ZU</t>
  </si>
  <si>
    <t>Kategorija ZU</t>
  </si>
  <si>
    <t>I   indikator kvaliteta</t>
  </si>
  <si>
    <t>II indikator kvaliteta</t>
  </si>
  <si>
    <t>III indikator kvaliteta</t>
  </si>
  <si>
    <t>IV indikator kvaliteta</t>
  </si>
  <si>
    <t>V indikator kvaliteta</t>
  </si>
  <si>
    <t>00203012</t>
  </si>
  <si>
    <t>Opšta bolnica Kikinda</t>
  </si>
  <si>
    <t>00204016</t>
  </si>
  <si>
    <t>Opšta bolnica Vršac</t>
  </si>
  <si>
    <t>00206027</t>
  </si>
  <si>
    <t>Opšta bolnica Vrbas</t>
  </si>
  <si>
    <t>00210002</t>
  </si>
  <si>
    <t>00211014</t>
  </si>
  <si>
    <t>00212007</t>
  </si>
  <si>
    <t>Zdravstveni centar Aranđelovac</t>
  </si>
  <si>
    <t>00213009</t>
  </si>
  <si>
    <t>Opšta bolnica Jagodina</t>
  </si>
  <si>
    <t>00213016</t>
  </si>
  <si>
    <t>Opšta bolnica Paraćin</t>
  </si>
  <si>
    <t>00214002</t>
  </si>
  <si>
    <t>Zdravstveni centar Negotin</t>
  </si>
  <si>
    <t>00214007</t>
  </si>
  <si>
    <t>Opšta bolnica Majdanpek</t>
  </si>
  <si>
    <t>00214009</t>
  </si>
  <si>
    <t>Opšta bolnica Bor</t>
  </si>
  <si>
    <t>00215002</t>
  </si>
  <si>
    <t>Zdravstveni centar Knjaževac</t>
  </si>
  <si>
    <t>00217008</t>
  </si>
  <si>
    <t>Opšta bolnica Gornji Milanovac</t>
  </si>
  <si>
    <t>00220026</t>
  </si>
  <si>
    <t>Opšta bolnica Aleksinac</t>
  </si>
  <si>
    <t>00221008</t>
  </si>
  <si>
    <t>Opšta bolnica Prokuplje</t>
  </si>
  <si>
    <t>00222008</t>
  </si>
  <si>
    <t>Opšta bolnica Pirot</t>
  </si>
  <si>
    <t>00224002</t>
  </si>
  <si>
    <t>Zdravstveni centar Surdulica</t>
  </si>
  <si>
    <t>00203014</t>
  </si>
  <si>
    <t>Opšta bolnica Senta</t>
  </si>
  <si>
    <t>00214003</t>
  </si>
  <si>
    <t>00201007</t>
  </si>
  <si>
    <t>Opšta bolnica Subotica</t>
  </si>
  <si>
    <t>00204018</t>
  </si>
  <si>
    <t>Opšta bolnica Pančevo</t>
  </si>
  <si>
    <t>00205008</t>
  </si>
  <si>
    <t>Opšta bolnica Sombor</t>
  </si>
  <si>
    <t>00207013</t>
  </si>
  <si>
    <t>Opšta bolnica Sremska Mitrovica</t>
  </si>
  <si>
    <t>00208009</t>
  </si>
  <si>
    <t>Opšta bolnica Šabac</t>
  </si>
  <si>
    <t>00208016</t>
  </si>
  <si>
    <t>Opšta bolnica Loznica</t>
  </si>
  <si>
    <t>00209011</t>
  </si>
  <si>
    <t>Opšta bolnica Valjevo</t>
  </si>
  <si>
    <t>00210008</t>
  </si>
  <si>
    <t>00211012</t>
  </si>
  <si>
    <t>Opšta bolnica Požarevac</t>
  </si>
  <si>
    <t>00213012</t>
  </si>
  <si>
    <t>Opšta bolnica Ćuprija</t>
  </si>
  <si>
    <t>00215003</t>
  </si>
  <si>
    <t>Zdravstveni centar Zaječar</t>
  </si>
  <si>
    <t>00216001</t>
  </si>
  <si>
    <t>Zdravstveni centar Užice</t>
  </si>
  <si>
    <t>00217012</t>
  </si>
  <si>
    <t>Opšta bolnica Čačak</t>
  </si>
  <si>
    <t>00218013</t>
  </si>
  <si>
    <t>Opšta bolnica Novi Pazar</t>
  </si>
  <si>
    <t>00218015</t>
  </si>
  <si>
    <t>Opšta bolnica Kraljevo</t>
  </si>
  <si>
    <t>00224001</t>
  </si>
  <si>
    <t>Zdravstveni centar Vranje</t>
  </si>
  <si>
    <t>00223009</t>
  </si>
  <si>
    <t>Opšta bolnica Leskovac</t>
  </si>
  <si>
    <t>00219012</t>
  </si>
  <si>
    <t>Opšta bolnica Kruševac</t>
  </si>
  <si>
    <t>00202012</t>
  </si>
  <si>
    <t>Opšta bolnica Zrenjanin</t>
  </si>
  <si>
    <t>00206020</t>
  </si>
  <si>
    <t>00220019</t>
  </si>
  <si>
    <t>Klinički centar Niš</t>
  </si>
  <si>
    <t>00230048</t>
  </si>
  <si>
    <t>00230049</t>
  </si>
  <si>
    <t>00230050</t>
  </si>
  <si>
    <t>00230051</t>
  </si>
  <si>
    <t>Klinički centar Srbije</t>
  </si>
  <si>
    <t>00212010</t>
  </si>
  <si>
    <t>Klinički centar Kragujevac</t>
  </si>
  <si>
    <t>00230047</t>
  </si>
  <si>
    <t>Kliničko-bolnički centar Bežanijska kosa</t>
  </si>
  <si>
    <t>00230036</t>
  </si>
  <si>
    <t>00206017</t>
  </si>
  <si>
    <t>00230039</t>
  </si>
  <si>
    <t>Institut za onkologiju i radiologiju Srbije</t>
  </si>
  <si>
    <t>00206015</t>
  </si>
  <si>
    <t>00206018</t>
  </si>
  <si>
    <t>00230044</t>
  </si>
  <si>
    <t>00230037</t>
  </si>
  <si>
    <t>00230034</t>
  </si>
  <si>
    <t>00230045</t>
  </si>
  <si>
    <t>00206016</t>
  </si>
  <si>
    <t>00230020</t>
  </si>
  <si>
    <t>Specijalna bolnica za cerebrovaskularne bolesti "Sveti Sava"</t>
  </si>
  <si>
    <t>Opšta bolnica Smederevo</t>
  </si>
  <si>
    <t>Ukupna suma koeficijenata za kvartal</t>
  </si>
  <si>
    <t>6 = 4 * (1-%5)</t>
  </si>
  <si>
    <t>9 = 7 * (1-%8)</t>
  </si>
  <si>
    <t>12 = 10 * (1-%11)</t>
  </si>
  <si>
    <t>13 = 6 + 9 +12</t>
  </si>
  <si>
    <t>14 = 13 /(suma 13)</t>
  </si>
  <si>
    <t>17 = 0,8* 16</t>
  </si>
  <si>
    <t>18 = 0,2* 16</t>
  </si>
  <si>
    <t>19 = 14 * (suma 17)</t>
  </si>
  <si>
    <t>25 = 20+ 21 + 22+ 23 +24</t>
  </si>
  <si>
    <t>26 = 0.2* 25* 18</t>
  </si>
  <si>
    <t>27 = 19+ 26</t>
  </si>
  <si>
    <t>28 = 27/ 16</t>
  </si>
  <si>
    <t>Sredstva za DSG učinak za kvartal</t>
  </si>
  <si>
    <t>20% Varijabilnog dela 2019. za kvartal</t>
  </si>
  <si>
    <t>Sredstva za Indikatore kvaliteta za kvartal</t>
  </si>
  <si>
    <t>Ukupna sredstva za učinak za kvartal</t>
  </si>
  <si>
    <t xml:space="preserve">Index Učinka (Ukupna sredstva za učinak za kvartal / Varijabilni deo naknade za kvartal) </t>
  </si>
  <si>
    <t>16 = 15 / 4 (četvrtina)</t>
  </si>
  <si>
    <t>80% Varijabilnog dela 2019. za kvartal + razlika za kvalitet za kvartal</t>
  </si>
  <si>
    <t>ZDRAVSTVENA USTANOVA</t>
  </si>
  <si>
    <t>DSG Učinak - udeo u ukupnim koeficijentima</t>
  </si>
  <si>
    <t>1/4 Varijabilnog dela za 2019. godinu (kvartal)</t>
  </si>
  <si>
    <t>Indikatori kvaliteta - Ukupno</t>
  </si>
  <si>
    <t>Institut za onkologiju Vojvodine, Sremska Kamenica</t>
  </si>
  <si>
    <t>Institut za plućne bolesti Vojvodine, Sremska Kamenica</t>
  </si>
  <si>
    <t>Institut za kardiovaskularne bolesti Vojvodine, Sremska Kamenica</t>
  </si>
  <si>
    <t>Institut za zdravstvenu zaštitu dece i omladine Vojvodine, Novi Sad</t>
  </si>
  <si>
    <t>Klinički centar Vojvodine, Novi Sad</t>
  </si>
  <si>
    <t>Opšta bolnica "Stefan Visoki", Smederevska Palanka</t>
  </si>
  <si>
    <t>Opšta bolnica Petrovac na Mlavi</t>
  </si>
  <si>
    <t>Institut za ortopedsko-hirurške bolesti "Banjica"</t>
  </si>
  <si>
    <t>Institut za kardiovaskularne bolesti "Dedinje"</t>
  </si>
  <si>
    <t>Institut za zdravstvenu zaštitu majke i deteta Srbije "Dr Vukan Čupić"</t>
  </si>
  <si>
    <t>Univerzitetska dečja klinika</t>
  </si>
  <si>
    <t>Ginekološko - akušerska klinika Narodni Front</t>
  </si>
  <si>
    <t>Kliničko-bolnički centar "Dr Dragiša Mišović" - Dedinje</t>
  </si>
  <si>
    <t>Kliničko-bolnički centar "Zemun"</t>
  </si>
  <si>
    <t>Kliničko-bolnički centar "Zvezdara"</t>
  </si>
  <si>
    <t>Zdravstveni centar Kladovo</t>
  </si>
  <si>
    <t>Suma koeficijenata po ZU - april</t>
  </si>
  <si>
    <t>% greške (DSG kontrola) - april</t>
  </si>
  <si>
    <t>Suma koeficijenata po ZU umanjena za % greške- april</t>
  </si>
  <si>
    <t>Suma koeficijenata po ZU - maj</t>
  </si>
  <si>
    <t>% greška (DSG kontrola) - maj</t>
  </si>
  <si>
    <t>Suma koeficijenata po ZU umanjena za % greške- maj</t>
  </si>
  <si>
    <t>Suma koeficijenata po ZU - jun</t>
  </si>
  <si>
    <t>% greška (DSG kontrola) - jun</t>
  </si>
  <si>
    <t>Suma koeficijenata po ZU umanjena za % greške- jun</t>
  </si>
  <si>
    <t>Varijabilni deo naknade - Prilog 2 Pravilnika o ugovaranju ZZ za 2019.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</si>
</sst>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theme="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9" fontId="1" fillId="0" borderId="0" applyFont="0" applyFill="0" applyBorder="0" applyAlignment="0" applyProtection="0"/>
    <xf numFmtId="0" fontId="9" fillId="0" borderId="0"/>
  </cellStyleXfs>
  <cellXfs count="52">
    <xf numFmtId="0" fontId="0" fillId="0" borderId="0" xfId="0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5" fillId="3" borderId="4" xfId="0" applyNumberFormat="1" applyFont="1" applyFill="1" applyBorder="1"/>
    <xf numFmtId="3" fontId="5" fillId="3" borderId="4" xfId="0" applyNumberFormat="1" applyFont="1" applyFill="1" applyBorder="1"/>
    <xf numFmtId="164" fontId="5" fillId="3" borderId="4" xfId="0" applyNumberFormat="1" applyFont="1" applyFill="1" applyBorder="1"/>
    <xf numFmtId="3" fontId="5" fillId="3" borderId="4" xfId="1" applyNumberFormat="1" applyFont="1" applyFill="1" applyBorder="1" applyAlignment="1" applyProtection="1">
      <alignment horizontal="right" wrapText="1"/>
    </xf>
    <xf numFmtId="3" fontId="5" fillId="3" borderId="4" xfId="0" applyNumberFormat="1" applyFont="1" applyFill="1" applyBorder="1" applyAlignment="1" applyProtection="1">
      <alignment horizontal="right" wrapText="1"/>
    </xf>
    <xf numFmtId="0" fontId="5" fillId="3" borderId="0" xfId="0" applyFont="1" applyFill="1"/>
    <xf numFmtId="0" fontId="5" fillId="3" borderId="6" xfId="0" applyFont="1" applyFill="1" applyBorder="1"/>
    <xf numFmtId="49" fontId="5" fillId="3" borderId="6" xfId="0" applyNumberFormat="1" applyFont="1" applyFill="1" applyBorder="1"/>
    <xf numFmtId="3" fontId="5" fillId="3" borderId="6" xfId="1" applyNumberFormat="1" applyFont="1" applyFill="1" applyBorder="1" applyAlignment="1" applyProtection="1">
      <alignment horizontal="right" wrapText="1"/>
    </xf>
    <xf numFmtId="3" fontId="5" fillId="3" borderId="6" xfId="0" applyNumberFormat="1" applyFont="1" applyFill="1" applyBorder="1" applyAlignment="1" applyProtection="1">
      <alignment horizontal="right" wrapText="1"/>
    </xf>
    <xf numFmtId="164" fontId="0" fillId="4" borderId="6" xfId="0" applyNumberFormat="1" applyFont="1" applyFill="1" applyBorder="1"/>
    <xf numFmtId="3" fontId="0" fillId="4" borderId="7" xfId="0" applyNumberFormat="1" applyFont="1" applyFill="1" applyBorder="1"/>
    <xf numFmtId="3" fontId="0" fillId="4" borderId="6" xfId="0" applyNumberFormat="1" applyFont="1" applyFill="1" applyBorder="1"/>
    <xf numFmtId="3" fontId="0" fillId="4" borderId="8" xfId="0" applyNumberFormat="1" applyFont="1" applyFill="1" applyBorder="1"/>
    <xf numFmtId="3" fontId="2" fillId="4" borderId="9" xfId="0" applyNumberFormat="1" applyFont="1" applyFill="1" applyBorder="1"/>
    <xf numFmtId="3" fontId="0" fillId="4" borderId="6" xfId="0" applyNumberFormat="1" applyFill="1" applyBorder="1"/>
    <xf numFmtId="3" fontId="0" fillId="4" borderId="9" xfId="0" applyNumberFormat="1" applyFont="1" applyFill="1" applyBorder="1"/>
    <xf numFmtId="0" fontId="0" fillId="3" borderId="0" xfId="0" applyFill="1"/>
    <xf numFmtId="3" fontId="0" fillId="3" borderId="0" xfId="0" applyNumberFormat="1" applyFill="1"/>
    <xf numFmtId="3" fontId="1" fillId="4" borderId="9" xfId="0" applyNumberFormat="1" applyFont="1" applyFill="1" applyBorder="1"/>
    <xf numFmtId="3" fontId="7" fillId="4" borderId="9" xfId="0" applyNumberFormat="1" applyFont="1" applyFill="1" applyBorder="1"/>
    <xf numFmtId="3" fontId="5" fillId="3" borderId="11" xfId="0" applyNumberFormat="1" applyFont="1" applyFill="1" applyBorder="1"/>
    <xf numFmtId="3" fontId="0" fillId="0" borderId="0" xfId="0" applyNumberFormat="1"/>
    <xf numFmtId="3" fontId="5" fillId="3" borderId="5" xfId="0" applyNumberFormat="1" applyFont="1" applyFill="1" applyBorder="1"/>
    <xf numFmtId="3" fontId="5" fillId="3" borderId="7" xfId="0" applyNumberFormat="1" applyFont="1" applyFill="1" applyBorder="1"/>
    <xf numFmtId="3" fontId="1" fillId="3" borderId="7" xfId="0" applyNumberFormat="1" applyFont="1" applyFill="1" applyBorder="1"/>
    <xf numFmtId="49" fontId="4" fillId="2" borderId="3" xfId="0" applyNumberFormat="1" applyFont="1" applyFill="1" applyBorder="1" applyAlignment="1">
      <alignment horizontal="center" vertical="center" wrapText="1"/>
    </xf>
    <xf numFmtId="10" fontId="5" fillId="3" borderId="5" xfId="0" applyNumberFormat="1" applyFont="1" applyFill="1" applyBorder="1"/>
    <xf numFmtId="10" fontId="1" fillId="3" borderId="5" xfId="0" applyNumberFormat="1" applyFont="1" applyFill="1" applyBorder="1"/>
    <xf numFmtId="10" fontId="5" fillId="3" borderId="5" xfId="2" applyNumberFormat="1" applyFont="1" applyFill="1" applyBorder="1"/>
    <xf numFmtId="0" fontId="5" fillId="3" borderId="4" xfId="0" applyNumberFormat="1" applyFont="1" applyFill="1" applyBorder="1"/>
    <xf numFmtId="1" fontId="5" fillId="3" borderId="4" xfId="0" applyNumberFormat="1" applyFont="1" applyFill="1" applyBorder="1" applyAlignment="1">
      <alignment vertical="center" wrapText="1"/>
    </xf>
    <xf numFmtId="1" fontId="5" fillId="3" borderId="6" xfId="0" applyNumberFormat="1" applyFont="1" applyFill="1" applyBorder="1" applyAlignment="1">
      <alignment vertical="center" wrapText="1"/>
    </xf>
    <xf numFmtId="3" fontId="5" fillId="5" borderId="4" xfId="0" applyNumberFormat="1" applyFont="1" applyFill="1" applyBorder="1"/>
    <xf numFmtId="2" fontId="5" fillId="5" borderId="4" xfId="0" applyNumberFormat="1" applyFont="1" applyFill="1" applyBorder="1"/>
    <xf numFmtId="3" fontId="5" fillId="5" borderId="10" xfId="0" applyNumberFormat="1" applyFont="1" applyFill="1" applyBorder="1"/>
    <xf numFmtId="3" fontId="0" fillId="5" borderId="6" xfId="0" applyNumberFormat="1" applyFill="1" applyBorder="1"/>
    <xf numFmtId="0" fontId="2" fillId="5" borderId="6" xfId="0" applyFont="1" applyFill="1" applyBorder="1" applyAlignment="1"/>
    <xf numFmtId="0" fontId="8" fillId="0" borderId="3" xfId="0" applyFont="1" applyBorder="1"/>
    <xf numFmtId="0" fontId="4" fillId="2" borderId="2" xfId="0" applyFont="1" applyFill="1" applyBorder="1" applyAlignment="1">
      <alignment horizontal="center" vertical="center" textRotation="90" wrapText="1"/>
    </xf>
    <xf numFmtId="0" fontId="2" fillId="0" borderId="0" xfId="0" applyFont="1"/>
    <xf numFmtId="0" fontId="10" fillId="0" borderId="0" xfId="0" applyFont="1"/>
    <xf numFmtId="0" fontId="3" fillId="0" borderId="1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</cellXfs>
  <cellStyles count="4">
    <cellStyle name="Normal" xfId="0" builtinId="0"/>
    <cellStyle name="Normal 2" xfId="1"/>
    <cellStyle name="Normal 3" xfId="3"/>
    <cellStyle name="Percent" xfId="2" builtinId="5"/>
  </cellStyles>
  <dxfs count="0"/>
  <tableStyles count="0" defaultTableStyle="TableStyleMedium2" defaultPivotStyle="PivotStyleLight16"/>
  <colors>
    <mruColors>
      <color rgb="FFFF0000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9"/>
  <sheetViews>
    <sheetView tabSelected="1" zoomScale="82" zoomScaleNormal="82" workbookViewId="0">
      <selection activeCell="C5" sqref="C5"/>
    </sheetView>
  </sheetViews>
  <sheetFormatPr defaultColWidth="9.140625" defaultRowHeight="15" x14ac:dyDescent="0.25"/>
  <cols>
    <col min="1" max="1" width="6.5703125" style="51" customWidth="1"/>
    <col min="2" max="2" width="12.140625" customWidth="1"/>
    <col min="3" max="3" width="68" customWidth="1"/>
    <col min="4" max="4" width="10.42578125" customWidth="1"/>
    <col min="5" max="5" width="13.140625" customWidth="1"/>
    <col min="6" max="7" width="11.28515625" customWidth="1"/>
    <col min="8" max="8" width="13.42578125" customWidth="1"/>
    <col min="9" max="10" width="11.28515625" customWidth="1"/>
    <col min="11" max="11" width="13.42578125" customWidth="1"/>
    <col min="12" max="12" width="11.28515625" customWidth="1"/>
    <col min="13" max="13" width="13.5703125" customWidth="1"/>
    <col min="14" max="14" width="13.42578125" customWidth="1"/>
    <col min="15" max="15" width="15.7109375" customWidth="1"/>
    <col min="16" max="16" width="14.85546875" customWidth="1"/>
    <col min="17" max="17" width="23.140625" customWidth="1"/>
    <col min="18" max="18" width="15.7109375" customWidth="1"/>
    <col min="19" max="19" width="12.7109375" customWidth="1"/>
    <col min="20" max="20" width="13.85546875" customWidth="1"/>
    <col min="21" max="25" width="7.85546875" customWidth="1"/>
    <col min="26" max="26" width="13.85546875" customWidth="1"/>
    <col min="27" max="28" width="13.28515625" customWidth="1"/>
    <col min="29" max="29" width="16.42578125" customWidth="1"/>
  </cols>
  <sheetData>
    <row r="1" spans="1:29" ht="18.75" customHeight="1" x14ac:dyDescent="0.3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29" ht="129.75" customHeight="1" x14ac:dyDescent="0.25">
      <c r="A2" s="1" t="s">
        <v>0</v>
      </c>
      <c r="B2" s="1" t="s">
        <v>1</v>
      </c>
      <c r="C2" s="1" t="s">
        <v>126</v>
      </c>
      <c r="D2" s="1" t="s">
        <v>2</v>
      </c>
      <c r="E2" s="1" t="s">
        <v>146</v>
      </c>
      <c r="F2" s="1" t="s">
        <v>147</v>
      </c>
      <c r="G2" s="1" t="s">
        <v>148</v>
      </c>
      <c r="H2" s="1" t="s">
        <v>149</v>
      </c>
      <c r="I2" s="1" t="s">
        <v>150</v>
      </c>
      <c r="J2" s="1" t="s">
        <v>151</v>
      </c>
      <c r="K2" s="1" t="s">
        <v>152</v>
      </c>
      <c r="L2" s="1" t="s">
        <v>153</v>
      </c>
      <c r="M2" s="1" t="s">
        <v>154</v>
      </c>
      <c r="N2" s="1" t="s">
        <v>106</v>
      </c>
      <c r="O2" s="1" t="s">
        <v>127</v>
      </c>
      <c r="P2" s="1" t="s">
        <v>155</v>
      </c>
      <c r="Q2" s="1" t="s">
        <v>128</v>
      </c>
      <c r="R2" s="1" t="s">
        <v>125</v>
      </c>
      <c r="S2" s="1" t="s">
        <v>120</v>
      </c>
      <c r="T2" s="1" t="s">
        <v>119</v>
      </c>
      <c r="U2" s="42" t="s">
        <v>3</v>
      </c>
      <c r="V2" s="42" t="s">
        <v>4</v>
      </c>
      <c r="W2" s="42" t="s">
        <v>5</v>
      </c>
      <c r="X2" s="42" t="s">
        <v>6</v>
      </c>
      <c r="Y2" s="42" t="s">
        <v>7</v>
      </c>
      <c r="Z2" s="1" t="s">
        <v>129</v>
      </c>
      <c r="AA2" s="1" t="s">
        <v>121</v>
      </c>
      <c r="AB2" s="1" t="s">
        <v>122</v>
      </c>
      <c r="AC2" s="1" t="s">
        <v>123</v>
      </c>
    </row>
    <row r="3" spans="1:29" s="41" customFormat="1" ht="24.75" customHeight="1" x14ac:dyDescent="0.25">
      <c r="A3" s="2"/>
      <c r="B3" s="2">
        <v>1</v>
      </c>
      <c r="C3" s="2">
        <v>2</v>
      </c>
      <c r="D3" s="2">
        <v>3</v>
      </c>
      <c r="E3" s="2">
        <v>4</v>
      </c>
      <c r="F3" s="2">
        <v>5</v>
      </c>
      <c r="G3" s="2" t="s">
        <v>107</v>
      </c>
      <c r="H3" s="2">
        <v>7</v>
      </c>
      <c r="I3" s="2">
        <v>8</v>
      </c>
      <c r="J3" s="2" t="s">
        <v>108</v>
      </c>
      <c r="K3" s="2">
        <v>10</v>
      </c>
      <c r="L3" s="2">
        <v>11</v>
      </c>
      <c r="M3" s="2" t="s">
        <v>109</v>
      </c>
      <c r="N3" s="2" t="s">
        <v>110</v>
      </c>
      <c r="O3" s="2" t="s">
        <v>111</v>
      </c>
      <c r="P3" s="2">
        <v>15</v>
      </c>
      <c r="Q3" s="29" t="s">
        <v>124</v>
      </c>
      <c r="R3" s="2" t="s">
        <v>112</v>
      </c>
      <c r="S3" s="2" t="s">
        <v>113</v>
      </c>
      <c r="T3" s="2" t="s">
        <v>114</v>
      </c>
      <c r="U3" s="2">
        <v>20</v>
      </c>
      <c r="V3" s="2">
        <v>21</v>
      </c>
      <c r="W3" s="2">
        <v>22</v>
      </c>
      <c r="X3" s="2">
        <v>23</v>
      </c>
      <c r="Y3" s="2">
        <v>24</v>
      </c>
      <c r="Z3" s="2" t="s">
        <v>115</v>
      </c>
      <c r="AA3" s="2" t="s">
        <v>116</v>
      </c>
      <c r="AB3" s="2" t="s">
        <v>117</v>
      </c>
      <c r="AC3" s="2" t="s">
        <v>118</v>
      </c>
    </row>
    <row r="4" spans="1:29" s="8" customFormat="1" x14ac:dyDescent="0.25">
      <c r="A4" s="47">
        <v>1</v>
      </c>
      <c r="B4" s="34" t="s">
        <v>8</v>
      </c>
      <c r="C4" s="3" t="s">
        <v>9</v>
      </c>
      <c r="D4" s="4">
        <v>1</v>
      </c>
      <c r="E4" s="26">
        <v>1448.4199999999887</v>
      </c>
      <c r="F4" s="30">
        <v>2.5999999999999999E-2</v>
      </c>
      <c r="G4" s="26">
        <f>E4*(1-F4)</f>
        <v>1410.7610799999889</v>
      </c>
      <c r="H4" s="26">
        <v>1531.7399999999864</v>
      </c>
      <c r="I4" s="30">
        <v>4.6399999999999997E-2</v>
      </c>
      <c r="J4" s="26">
        <f t="shared" ref="J4:J60" si="0">H4*(1-I4)</f>
        <v>1460.667263999987</v>
      </c>
      <c r="K4" s="26">
        <v>1392.3299999999933</v>
      </c>
      <c r="L4" s="30">
        <v>2.5499999999999998E-2</v>
      </c>
      <c r="M4" s="26">
        <f>K4*(1-L4)</f>
        <v>1356.8255849999935</v>
      </c>
      <c r="N4" s="26">
        <f t="shared" ref="N4:N60" si="1">G4+J4+M4</f>
        <v>4228.2539289999695</v>
      </c>
      <c r="O4" s="5">
        <f>N4/$N$61</f>
        <v>8.0635374490985404E-3</v>
      </c>
      <c r="P4" s="6">
        <v>44754000</v>
      </c>
      <c r="Q4" s="6">
        <f>P4/4</f>
        <v>11188500</v>
      </c>
      <c r="R4" s="7">
        <f>Q4*0.8</f>
        <v>8950800</v>
      </c>
      <c r="S4" s="7">
        <f t="shared" ref="S4:S60" si="2">Q4*0.2</f>
        <v>2237700</v>
      </c>
      <c r="T4" s="4">
        <f>O4*$R$61</f>
        <v>10674352.587876523</v>
      </c>
      <c r="U4" s="33">
        <v>1</v>
      </c>
      <c r="V4" s="33">
        <v>1</v>
      </c>
      <c r="W4" s="33">
        <v>0</v>
      </c>
      <c r="X4" s="33">
        <v>0</v>
      </c>
      <c r="Y4" s="33">
        <v>0</v>
      </c>
      <c r="Z4" s="33">
        <v>2</v>
      </c>
      <c r="AA4" s="4">
        <f>0.2*Z4*S4</f>
        <v>895080</v>
      </c>
      <c r="AB4" s="36">
        <f t="shared" ref="AB4:AB61" si="3">T4+AA4</f>
        <v>11569432.587876523</v>
      </c>
      <c r="AC4" s="37">
        <f>AB4/Q4</f>
        <v>1.0340467969680049</v>
      </c>
    </row>
    <row r="5" spans="1:29" s="8" customFormat="1" x14ac:dyDescent="0.25">
      <c r="A5" s="48">
        <v>2</v>
      </c>
      <c r="B5" s="35" t="s">
        <v>10</v>
      </c>
      <c r="C5" s="10" t="s">
        <v>11</v>
      </c>
      <c r="D5" s="4">
        <v>1</v>
      </c>
      <c r="E5" s="27">
        <v>1090.7899999999977</v>
      </c>
      <c r="F5" s="30">
        <v>0.2072</v>
      </c>
      <c r="G5" s="26">
        <f t="shared" ref="G5:G60" si="4">E5*(1-F5)</f>
        <v>864.7783119999981</v>
      </c>
      <c r="H5" s="26">
        <v>1081.3199999999981</v>
      </c>
      <c r="I5" s="30">
        <v>0.22409999999999999</v>
      </c>
      <c r="J5" s="26">
        <f t="shared" si="0"/>
        <v>838.9961879999986</v>
      </c>
      <c r="K5" s="26">
        <v>1194.7599999999995</v>
      </c>
      <c r="L5" s="30">
        <v>0.26939999999999997</v>
      </c>
      <c r="M5" s="26">
        <f t="shared" ref="M5:M60" si="5">K5*(1-L5)</f>
        <v>872.89165599999967</v>
      </c>
      <c r="N5" s="26">
        <f t="shared" si="1"/>
        <v>2576.6661559999966</v>
      </c>
      <c r="O5" s="5">
        <f t="shared" ref="O5:O60" si="6">N5/$N$61</f>
        <v>4.9138590991967129E-3</v>
      </c>
      <c r="P5" s="11">
        <v>44783000</v>
      </c>
      <c r="Q5" s="6">
        <f t="shared" ref="Q5:Q60" si="7">P5/4</f>
        <v>11195750</v>
      </c>
      <c r="R5" s="7">
        <f t="shared" ref="R5:R60" si="8">Q5*0.8</f>
        <v>8956600</v>
      </c>
      <c r="S5" s="7">
        <f t="shared" si="2"/>
        <v>2239150</v>
      </c>
      <c r="T5" s="4">
        <f t="shared" ref="T5:T60" si="9">O5*$R$61</f>
        <v>6504870.2164624911</v>
      </c>
      <c r="U5" s="33">
        <v>0</v>
      </c>
      <c r="V5" s="33">
        <v>1</v>
      </c>
      <c r="W5" s="33">
        <v>1</v>
      </c>
      <c r="X5" s="33">
        <v>0</v>
      </c>
      <c r="Y5" s="33">
        <v>0</v>
      </c>
      <c r="Z5" s="33">
        <v>2</v>
      </c>
      <c r="AA5" s="4">
        <f t="shared" ref="AA5:AA60" si="10">0.2*Z5*S5</f>
        <v>895660</v>
      </c>
      <c r="AB5" s="36">
        <f t="shared" si="3"/>
        <v>7400530.2164624911</v>
      </c>
      <c r="AC5" s="37">
        <f t="shared" ref="AC5:AC60" si="11">AB5/Q5</f>
        <v>0.6610124570897431</v>
      </c>
    </row>
    <row r="6" spans="1:29" s="8" customFormat="1" x14ac:dyDescent="0.25">
      <c r="A6" s="48">
        <v>3</v>
      </c>
      <c r="B6" s="35" t="s">
        <v>12</v>
      </c>
      <c r="C6" s="10" t="s">
        <v>13</v>
      </c>
      <c r="D6" s="4">
        <v>1</v>
      </c>
      <c r="E6" s="27">
        <v>1510.1399999999735</v>
      </c>
      <c r="F6" s="30">
        <v>5.8099999999999999E-2</v>
      </c>
      <c r="G6" s="26">
        <f t="shared" si="4"/>
        <v>1422.4008659999749</v>
      </c>
      <c r="H6" s="26">
        <v>1643.6299999999608</v>
      </c>
      <c r="I6" s="30">
        <v>3.5900000000000001E-2</v>
      </c>
      <c r="J6" s="26">
        <f t="shared" si="0"/>
        <v>1584.6236829999621</v>
      </c>
      <c r="K6" s="26">
        <v>1464.9399999999712</v>
      </c>
      <c r="L6" s="30">
        <v>3.7699999999999997E-2</v>
      </c>
      <c r="M6" s="26">
        <f t="shared" si="5"/>
        <v>1409.7117619999724</v>
      </c>
      <c r="N6" s="26">
        <f t="shared" si="1"/>
        <v>4416.7363109999096</v>
      </c>
      <c r="O6" s="5">
        <f t="shared" si="6"/>
        <v>8.4229848170363671E-3</v>
      </c>
      <c r="P6" s="11">
        <v>53890000</v>
      </c>
      <c r="Q6" s="6">
        <f t="shared" si="7"/>
        <v>13472500</v>
      </c>
      <c r="R6" s="7">
        <f t="shared" si="8"/>
        <v>10778000</v>
      </c>
      <c r="S6" s="7">
        <f t="shared" si="2"/>
        <v>2694500</v>
      </c>
      <c r="T6" s="4">
        <f t="shared" si="9"/>
        <v>11150181.957600784</v>
      </c>
      <c r="U6" s="33">
        <v>0</v>
      </c>
      <c r="V6" s="33">
        <v>0</v>
      </c>
      <c r="W6" s="33">
        <v>1</v>
      </c>
      <c r="X6" s="33">
        <v>1</v>
      </c>
      <c r="Y6" s="33">
        <v>0</v>
      </c>
      <c r="Z6" s="33">
        <v>2</v>
      </c>
      <c r="AA6" s="4">
        <f t="shared" si="10"/>
        <v>1077800</v>
      </c>
      <c r="AB6" s="36">
        <f t="shared" si="3"/>
        <v>12227981.957600784</v>
      </c>
      <c r="AC6" s="37">
        <f t="shared" si="11"/>
        <v>0.90762530767124017</v>
      </c>
    </row>
    <row r="7" spans="1:29" s="8" customFormat="1" x14ac:dyDescent="0.25">
      <c r="A7" s="48">
        <v>4</v>
      </c>
      <c r="B7" s="35" t="s">
        <v>14</v>
      </c>
      <c r="C7" s="10" t="s">
        <v>135</v>
      </c>
      <c r="D7" s="4">
        <v>1</v>
      </c>
      <c r="E7" s="27">
        <v>1344.0600000000009</v>
      </c>
      <c r="F7" s="30">
        <v>0.25650000000000001</v>
      </c>
      <c r="G7" s="26">
        <f t="shared" si="4"/>
        <v>999.30861000000073</v>
      </c>
      <c r="H7" s="26">
        <v>1152.5999999999992</v>
      </c>
      <c r="I7" s="30">
        <v>0.20399999999999999</v>
      </c>
      <c r="J7" s="26">
        <f t="shared" si="0"/>
        <v>917.46959999999945</v>
      </c>
      <c r="K7" s="26">
        <v>1061.8400000000004</v>
      </c>
      <c r="L7" s="30">
        <v>0.2215</v>
      </c>
      <c r="M7" s="26">
        <f t="shared" si="5"/>
        <v>826.64244000000031</v>
      </c>
      <c r="N7" s="26">
        <f t="shared" si="1"/>
        <v>2743.4206500000005</v>
      </c>
      <c r="O7" s="5">
        <f t="shared" si="6"/>
        <v>5.2318700630019383E-3</v>
      </c>
      <c r="P7" s="11">
        <v>47872000</v>
      </c>
      <c r="Q7" s="6">
        <f t="shared" si="7"/>
        <v>11968000</v>
      </c>
      <c r="R7" s="7">
        <f t="shared" si="8"/>
        <v>9574400</v>
      </c>
      <c r="S7" s="7">
        <f t="shared" si="2"/>
        <v>2393600</v>
      </c>
      <c r="T7" s="4">
        <f t="shared" si="9"/>
        <v>6925846.8877926292</v>
      </c>
      <c r="U7" s="33">
        <v>0</v>
      </c>
      <c r="V7" s="33">
        <v>0</v>
      </c>
      <c r="W7" s="33">
        <v>0</v>
      </c>
      <c r="X7" s="33">
        <v>1</v>
      </c>
      <c r="Y7" s="33">
        <v>0</v>
      </c>
      <c r="Z7" s="33">
        <v>1</v>
      </c>
      <c r="AA7" s="4">
        <f t="shared" si="10"/>
        <v>478720</v>
      </c>
      <c r="AB7" s="36">
        <f t="shared" si="3"/>
        <v>7404566.8877926292</v>
      </c>
      <c r="AC7" s="37">
        <f t="shared" si="11"/>
        <v>0.61869709958160335</v>
      </c>
    </row>
    <row r="8" spans="1:29" s="8" customFormat="1" x14ac:dyDescent="0.25">
      <c r="A8" s="48">
        <v>5</v>
      </c>
      <c r="B8" s="35" t="s">
        <v>15</v>
      </c>
      <c r="C8" s="10" t="s">
        <v>136</v>
      </c>
      <c r="D8" s="4">
        <v>1</v>
      </c>
      <c r="E8" s="27">
        <v>540.96000000000186</v>
      </c>
      <c r="F8" s="30">
        <v>0.29070000000000001</v>
      </c>
      <c r="G8" s="26">
        <f t="shared" si="4"/>
        <v>383.70292800000135</v>
      </c>
      <c r="H8" s="26">
        <v>614.55000000000064</v>
      </c>
      <c r="I8" s="30">
        <v>0.32840000000000003</v>
      </c>
      <c r="J8" s="26">
        <f t="shared" si="0"/>
        <v>412.73178000000041</v>
      </c>
      <c r="K8" s="26">
        <v>640.46000000000254</v>
      </c>
      <c r="L8" s="30">
        <v>0.18890000000000001</v>
      </c>
      <c r="M8" s="26">
        <f t="shared" si="5"/>
        <v>519.47710600000198</v>
      </c>
      <c r="N8" s="26">
        <f t="shared" si="1"/>
        <v>1315.9118140000037</v>
      </c>
      <c r="O8" s="5">
        <f t="shared" si="6"/>
        <v>2.5095238767766778E-3</v>
      </c>
      <c r="P8" s="11">
        <v>20579000</v>
      </c>
      <c r="Q8" s="6">
        <f t="shared" si="7"/>
        <v>5144750</v>
      </c>
      <c r="R8" s="7">
        <f t="shared" si="8"/>
        <v>4115800</v>
      </c>
      <c r="S8" s="7">
        <f t="shared" si="2"/>
        <v>1028950</v>
      </c>
      <c r="T8" s="4">
        <f t="shared" si="9"/>
        <v>3322058.4461232647</v>
      </c>
      <c r="U8" s="33">
        <v>0</v>
      </c>
      <c r="V8" s="33">
        <v>0</v>
      </c>
      <c r="W8" s="33">
        <v>1</v>
      </c>
      <c r="X8" s="33">
        <v>0</v>
      </c>
      <c r="Y8" s="33">
        <v>1</v>
      </c>
      <c r="Z8" s="33">
        <v>2</v>
      </c>
      <c r="AA8" s="4">
        <f t="shared" si="10"/>
        <v>411580</v>
      </c>
      <c r="AB8" s="36">
        <f t="shared" si="3"/>
        <v>3733638.4461232647</v>
      </c>
      <c r="AC8" s="37">
        <f t="shared" si="11"/>
        <v>0.72571814881641761</v>
      </c>
    </row>
    <row r="9" spans="1:29" s="8" customFormat="1" x14ac:dyDescent="0.25">
      <c r="A9" s="48">
        <v>6</v>
      </c>
      <c r="B9" s="35" t="s">
        <v>16</v>
      </c>
      <c r="C9" s="10" t="s">
        <v>17</v>
      </c>
      <c r="D9" s="4">
        <v>1</v>
      </c>
      <c r="E9" s="27">
        <v>803.50000000000011</v>
      </c>
      <c r="F9" s="30">
        <v>0.13869999999999999</v>
      </c>
      <c r="G9" s="26">
        <f t="shared" si="4"/>
        <v>692.05455000000006</v>
      </c>
      <c r="H9" s="26">
        <v>774.63999999999896</v>
      </c>
      <c r="I9" s="30">
        <v>0.125</v>
      </c>
      <c r="J9" s="26">
        <f t="shared" si="0"/>
        <v>677.80999999999904</v>
      </c>
      <c r="K9" s="26">
        <v>740.65</v>
      </c>
      <c r="L9" s="30">
        <v>0.16789999999999999</v>
      </c>
      <c r="M9" s="26">
        <f t="shared" si="5"/>
        <v>616.29486500000007</v>
      </c>
      <c r="N9" s="26">
        <f t="shared" si="1"/>
        <v>1986.1594149999992</v>
      </c>
      <c r="O9" s="5">
        <f t="shared" si="6"/>
        <v>3.7877268233320093E-3</v>
      </c>
      <c r="P9" s="11">
        <v>26418000</v>
      </c>
      <c r="Q9" s="6">
        <f t="shared" si="7"/>
        <v>6604500</v>
      </c>
      <c r="R9" s="7">
        <f t="shared" si="8"/>
        <v>5283600</v>
      </c>
      <c r="S9" s="7">
        <f t="shared" si="2"/>
        <v>1320900</v>
      </c>
      <c r="T9" s="4">
        <f t="shared" si="9"/>
        <v>5014118.4156493722</v>
      </c>
      <c r="U9" s="33">
        <v>1</v>
      </c>
      <c r="V9" s="33">
        <v>1</v>
      </c>
      <c r="W9" s="33">
        <v>1</v>
      </c>
      <c r="X9" s="33">
        <v>1</v>
      </c>
      <c r="Y9" s="33">
        <v>1</v>
      </c>
      <c r="Z9" s="33">
        <v>5</v>
      </c>
      <c r="AA9" s="4">
        <f t="shared" si="10"/>
        <v>1320900</v>
      </c>
      <c r="AB9" s="36">
        <f t="shared" si="3"/>
        <v>6335018.4156493722</v>
      </c>
      <c r="AC9" s="37">
        <f t="shared" si="11"/>
        <v>0.95919727695501134</v>
      </c>
    </row>
    <row r="10" spans="1:29" s="8" customFormat="1" x14ac:dyDescent="0.25">
      <c r="A10" s="48">
        <v>7</v>
      </c>
      <c r="B10" s="35" t="s">
        <v>18</v>
      </c>
      <c r="C10" s="10" t="s">
        <v>19</v>
      </c>
      <c r="D10" s="4">
        <v>1</v>
      </c>
      <c r="E10" s="27">
        <v>3096.5799999999931</v>
      </c>
      <c r="F10" s="30">
        <v>0.48520000000000002</v>
      </c>
      <c r="G10" s="26">
        <f t="shared" si="4"/>
        <v>1594.1193839999962</v>
      </c>
      <c r="H10" s="26">
        <v>2866.6899999999905</v>
      </c>
      <c r="I10" s="30">
        <v>0.54090000000000005</v>
      </c>
      <c r="J10" s="26">
        <f t="shared" si="0"/>
        <v>1316.0973789999955</v>
      </c>
      <c r="K10" s="26">
        <v>2807.0799999999767</v>
      </c>
      <c r="L10" s="30">
        <v>0.47339999999999999</v>
      </c>
      <c r="M10" s="26">
        <f t="shared" si="5"/>
        <v>1478.2083279999877</v>
      </c>
      <c r="N10" s="26">
        <f t="shared" si="1"/>
        <v>4388.4250909999791</v>
      </c>
      <c r="O10" s="5">
        <f t="shared" si="6"/>
        <v>8.3689935983128731E-3</v>
      </c>
      <c r="P10" s="11">
        <v>55825000</v>
      </c>
      <c r="Q10" s="6">
        <f t="shared" si="7"/>
        <v>13956250</v>
      </c>
      <c r="R10" s="7">
        <f t="shared" si="8"/>
        <v>11165000</v>
      </c>
      <c r="S10" s="7">
        <f t="shared" si="2"/>
        <v>2791250</v>
      </c>
      <c r="T10" s="4">
        <f t="shared" si="9"/>
        <v>11078709.442102246</v>
      </c>
      <c r="U10" s="33">
        <v>1</v>
      </c>
      <c r="V10" s="33">
        <v>1</v>
      </c>
      <c r="W10" s="33">
        <v>1</v>
      </c>
      <c r="X10" s="33">
        <v>0</v>
      </c>
      <c r="Y10" s="33">
        <v>0</v>
      </c>
      <c r="Z10" s="33">
        <v>3</v>
      </c>
      <c r="AA10" s="4">
        <f t="shared" si="10"/>
        <v>1674750.0000000002</v>
      </c>
      <c r="AB10" s="36">
        <f t="shared" si="3"/>
        <v>12753459.442102246</v>
      </c>
      <c r="AC10" s="37">
        <f t="shared" si="11"/>
        <v>0.91381706705613941</v>
      </c>
    </row>
    <row r="11" spans="1:29" s="8" customFormat="1" x14ac:dyDescent="0.25">
      <c r="A11" s="48">
        <v>8</v>
      </c>
      <c r="B11" s="35" t="s">
        <v>20</v>
      </c>
      <c r="C11" s="10" t="s">
        <v>21</v>
      </c>
      <c r="D11" s="4">
        <v>1</v>
      </c>
      <c r="E11" s="27">
        <v>1124.9899999999975</v>
      </c>
      <c r="F11" s="30">
        <v>0.25130000000000002</v>
      </c>
      <c r="G11" s="26">
        <f t="shared" si="4"/>
        <v>842.28001299999801</v>
      </c>
      <c r="H11" s="26">
        <v>1066.4099999999971</v>
      </c>
      <c r="I11" s="30">
        <v>0.38169999999999998</v>
      </c>
      <c r="J11" s="26">
        <f t="shared" si="0"/>
        <v>659.36130299999832</v>
      </c>
      <c r="K11" s="26">
        <v>945.3999999999993</v>
      </c>
      <c r="L11" s="30">
        <v>0.2369</v>
      </c>
      <c r="M11" s="26">
        <f t="shared" si="5"/>
        <v>721.43473999999946</v>
      </c>
      <c r="N11" s="26">
        <f t="shared" si="1"/>
        <v>2223.0760559999958</v>
      </c>
      <c r="O11" s="5">
        <f t="shared" si="6"/>
        <v>4.2395412694596424E-3</v>
      </c>
      <c r="P11" s="11">
        <v>28678000</v>
      </c>
      <c r="Q11" s="6">
        <f t="shared" si="7"/>
        <v>7169500</v>
      </c>
      <c r="R11" s="7">
        <f t="shared" si="8"/>
        <v>5735600</v>
      </c>
      <c r="S11" s="7">
        <f t="shared" si="2"/>
        <v>1433900</v>
      </c>
      <c r="T11" s="4">
        <f t="shared" si="9"/>
        <v>5612221.5103155551</v>
      </c>
      <c r="U11" s="33">
        <v>1</v>
      </c>
      <c r="V11" s="33">
        <v>1</v>
      </c>
      <c r="W11" s="33">
        <v>1</v>
      </c>
      <c r="X11" s="33">
        <v>1</v>
      </c>
      <c r="Y11" s="33">
        <v>1</v>
      </c>
      <c r="Z11" s="33">
        <v>5</v>
      </c>
      <c r="AA11" s="4">
        <f t="shared" si="10"/>
        <v>1433900</v>
      </c>
      <c r="AB11" s="36">
        <f t="shared" si="3"/>
        <v>7046121.5103155551</v>
      </c>
      <c r="AC11" s="37">
        <f t="shared" si="11"/>
        <v>0.98279120026718114</v>
      </c>
    </row>
    <row r="12" spans="1:29" s="8" customFormat="1" x14ac:dyDescent="0.25">
      <c r="A12" s="48">
        <v>9</v>
      </c>
      <c r="B12" s="35" t="s">
        <v>22</v>
      </c>
      <c r="C12" s="10" t="s">
        <v>23</v>
      </c>
      <c r="D12" s="4">
        <v>1</v>
      </c>
      <c r="E12" s="27">
        <v>699.95000000000016</v>
      </c>
      <c r="F12" s="30">
        <v>0.19389999999999999</v>
      </c>
      <c r="G12" s="26">
        <f t="shared" si="4"/>
        <v>564.22969500000011</v>
      </c>
      <c r="H12" s="26">
        <v>633.25000000000057</v>
      </c>
      <c r="I12" s="30">
        <v>0.1925</v>
      </c>
      <c r="J12" s="26">
        <f t="shared" si="0"/>
        <v>511.34937500000046</v>
      </c>
      <c r="K12" s="26">
        <v>579.3599999999999</v>
      </c>
      <c r="L12" s="30">
        <v>0.14680000000000001</v>
      </c>
      <c r="M12" s="26">
        <f t="shared" si="5"/>
        <v>494.3099519999999</v>
      </c>
      <c r="N12" s="26">
        <f t="shared" si="1"/>
        <v>1569.8890220000005</v>
      </c>
      <c r="O12" s="5">
        <f t="shared" si="6"/>
        <v>2.9938738619749009E-3</v>
      </c>
      <c r="P12" s="11">
        <v>27824000</v>
      </c>
      <c r="Q12" s="6">
        <f t="shared" si="7"/>
        <v>6956000</v>
      </c>
      <c r="R12" s="7">
        <f t="shared" si="8"/>
        <v>5564800</v>
      </c>
      <c r="S12" s="7">
        <f t="shared" si="2"/>
        <v>1391200</v>
      </c>
      <c r="T12" s="4">
        <f t="shared" si="9"/>
        <v>3963231.4487384632</v>
      </c>
      <c r="U12" s="33">
        <v>1</v>
      </c>
      <c r="V12" s="33">
        <v>0</v>
      </c>
      <c r="W12" s="33">
        <v>1</v>
      </c>
      <c r="X12" s="33">
        <v>1</v>
      </c>
      <c r="Y12" s="33">
        <v>1</v>
      </c>
      <c r="Z12" s="33">
        <v>4</v>
      </c>
      <c r="AA12" s="4">
        <f t="shared" si="10"/>
        <v>1112960</v>
      </c>
      <c r="AB12" s="36">
        <f t="shared" si="3"/>
        <v>5076191.4487384632</v>
      </c>
      <c r="AC12" s="37">
        <f t="shared" si="11"/>
        <v>0.72975725255009538</v>
      </c>
    </row>
    <row r="13" spans="1:29" s="8" customFormat="1" x14ac:dyDescent="0.25">
      <c r="A13" s="48">
        <v>10</v>
      </c>
      <c r="B13" s="35" t="s">
        <v>24</v>
      </c>
      <c r="C13" s="10" t="s">
        <v>25</v>
      </c>
      <c r="D13" s="4">
        <v>1</v>
      </c>
      <c r="E13" s="27">
        <v>172.53999999999991</v>
      </c>
      <c r="F13" s="30">
        <v>0.15160000000000001</v>
      </c>
      <c r="G13" s="26">
        <f t="shared" si="4"/>
        <v>146.38293599999992</v>
      </c>
      <c r="H13" s="26">
        <v>183.1999999999999</v>
      </c>
      <c r="I13" s="30">
        <v>0.183</v>
      </c>
      <c r="J13" s="26">
        <f t="shared" si="0"/>
        <v>149.67439999999991</v>
      </c>
      <c r="K13" s="26">
        <v>157.16999999999987</v>
      </c>
      <c r="L13" s="30">
        <v>0.1893</v>
      </c>
      <c r="M13" s="26">
        <f t="shared" si="5"/>
        <v>127.41771899999989</v>
      </c>
      <c r="N13" s="26">
        <f t="shared" si="1"/>
        <v>423.47505499999977</v>
      </c>
      <c r="O13" s="5">
        <f t="shared" si="6"/>
        <v>8.0759269005378288E-4</v>
      </c>
      <c r="P13" s="11">
        <v>7076000</v>
      </c>
      <c r="Q13" s="6">
        <f t="shared" si="7"/>
        <v>1769000</v>
      </c>
      <c r="R13" s="7">
        <f t="shared" si="8"/>
        <v>1415200</v>
      </c>
      <c r="S13" s="7">
        <f t="shared" si="2"/>
        <v>353800</v>
      </c>
      <c r="T13" s="4">
        <f t="shared" si="9"/>
        <v>1069075.350048692</v>
      </c>
      <c r="U13" s="33">
        <v>0</v>
      </c>
      <c r="V13" s="33">
        <v>0</v>
      </c>
      <c r="W13" s="33">
        <v>1</v>
      </c>
      <c r="X13" s="33">
        <v>1</v>
      </c>
      <c r="Y13" s="33">
        <v>1</v>
      </c>
      <c r="Z13" s="33">
        <v>3</v>
      </c>
      <c r="AA13" s="4">
        <f t="shared" si="10"/>
        <v>212280.00000000003</v>
      </c>
      <c r="AB13" s="36">
        <f t="shared" si="3"/>
        <v>1281355.350048692</v>
      </c>
      <c r="AC13" s="37">
        <f t="shared" si="11"/>
        <v>0.72433880726325151</v>
      </c>
    </row>
    <row r="14" spans="1:29" s="8" customFormat="1" x14ac:dyDescent="0.25">
      <c r="A14" s="48">
        <v>11</v>
      </c>
      <c r="B14" s="35" t="s">
        <v>26</v>
      </c>
      <c r="C14" s="10" t="s">
        <v>27</v>
      </c>
      <c r="D14" s="4">
        <v>1</v>
      </c>
      <c r="E14" s="27">
        <v>1301.0800000000022</v>
      </c>
      <c r="F14" s="30">
        <v>0.14549999999999999</v>
      </c>
      <c r="G14" s="26">
        <f t="shared" si="4"/>
        <v>1111.7728600000019</v>
      </c>
      <c r="H14" s="26">
        <v>1116.7600000000016</v>
      </c>
      <c r="I14" s="30">
        <v>0.12939999999999999</v>
      </c>
      <c r="J14" s="26">
        <f t="shared" si="0"/>
        <v>972.25125600000138</v>
      </c>
      <c r="K14" s="26">
        <v>1175.2100000000009</v>
      </c>
      <c r="L14" s="30">
        <v>9.4500000000000001E-2</v>
      </c>
      <c r="M14" s="26">
        <f t="shared" si="5"/>
        <v>1064.1526550000008</v>
      </c>
      <c r="N14" s="26">
        <f t="shared" si="1"/>
        <v>3148.176771000004</v>
      </c>
      <c r="O14" s="5">
        <f t="shared" si="6"/>
        <v>6.0037646072369638E-3</v>
      </c>
      <c r="P14" s="11">
        <v>50500000</v>
      </c>
      <c r="Q14" s="6">
        <f t="shared" si="7"/>
        <v>12625000</v>
      </c>
      <c r="R14" s="7">
        <f t="shared" si="8"/>
        <v>10100000</v>
      </c>
      <c r="S14" s="7">
        <f t="shared" si="2"/>
        <v>2525000</v>
      </c>
      <c r="T14" s="4">
        <f t="shared" si="9"/>
        <v>7947665.7331610527</v>
      </c>
      <c r="U14" s="33">
        <v>1</v>
      </c>
      <c r="V14" s="33">
        <v>0</v>
      </c>
      <c r="W14" s="33">
        <v>1</v>
      </c>
      <c r="X14" s="33">
        <v>1</v>
      </c>
      <c r="Y14" s="33">
        <v>0</v>
      </c>
      <c r="Z14" s="33">
        <v>3</v>
      </c>
      <c r="AA14" s="4">
        <f t="shared" si="10"/>
        <v>1515000.0000000002</v>
      </c>
      <c r="AB14" s="36">
        <f t="shared" si="3"/>
        <v>9462665.7331610527</v>
      </c>
      <c r="AC14" s="37">
        <f t="shared" si="11"/>
        <v>0.74951807787414282</v>
      </c>
    </row>
    <row r="15" spans="1:29" s="8" customFormat="1" x14ac:dyDescent="0.25">
      <c r="A15" s="48">
        <v>12</v>
      </c>
      <c r="B15" s="35" t="s">
        <v>28</v>
      </c>
      <c r="C15" s="10" t="s">
        <v>29</v>
      </c>
      <c r="D15" s="4">
        <v>1</v>
      </c>
      <c r="E15" s="27">
        <v>482.17000000000041</v>
      </c>
      <c r="F15" s="30">
        <v>0.2772</v>
      </c>
      <c r="G15" s="26">
        <f t="shared" si="4"/>
        <v>348.51247600000028</v>
      </c>
      <c r="H15" s="26">
        <v>428.48000000000036</v>
      </c>
      <c r="I15" s="30">
        <v>0.32290000000000002</v>
      </c>
      <c r="J15" s="26">
        <f t="shared" si="0"/>
        <v>290.12380800000028</v>
      </c>
      <c r="K15" s="26">
        <v>379.63000000000028</v>
      </c>
      <c r="L15" s="30">
        <v>0.21879999999999999</v>
      </c>
      <c r="M15" s="26">
        <f t="shared" si="5"/>
        <v>296.56695600000023</v>
      </c>
      <c r="N15" s="26">
        <f t="shared" si="1"/>
        <v>935.20324000000085</v>
      </c>
      <c r="O15" s="5">
        <f t="shared" si="6"/>
        <v>1.7834894674932261E-3</v>
      </c>
      <c r="P15" s="11">
        <v>20831000</v>
      </c>
      <c r="Q15" s="6">
        <f t="shared" si="7"/>
        <v>5207750</v>
      </c>
      <c r="R15" s="7">
        <f t="shared" si="8"/>
        <v>4166200</v>
      </c>
      <c r="S15" s="7">
        <f t="shared" si="2"/>
        <v>1041550</v>
      </c>
      <c r="T15" s="4">
        <f t="shared" si="9"/>
        <v>2360948.3471692856</v>
      </c>
      <c r="U15" s="33">
        <v>0</v>
      </c>
      <c r="V15" s="33">
        <v>1</v>
      </c>
      <c r="W15" s="33">
        <v>1</v>
      </c>
      <c r="X15" s="33">
        <v>0</v>
      </c>
      <c r="Y15" s="33">
        <v>0</v>
      </c>
      <c r="Z15" s="33">
        <v>2</v>
      </c>
      <c r="AA15" s="4">
        <f t="shared" si="10"/>
        <v>416620</v>
      </c>
      <c r="AB15" s="36">
        <f t="shared" si="3"/>
        <v>2777568.3471692856</v>
      </c>
      <c r="AC15" s="37">
        <f t="shared" si="11"/>
        <v>0.53335285817661859</v>
      </c>
    </row>
    <row r="16" spans="1:29" s="8" customFormat="1" x14ac:dyDescent="0.25">
      <c r="A16" s="48">
        <v>13</v>
      </c>
      <c r="B16" s="35" t="s">
        <v>30</v>
      </c>
      <c r="C16" s="10" t="s">
        <v>31</v>
      </c>
      <c r="D16" s="4">
        <v>1</v>
      </c>
      <c r="E16" s="27">
        <v>802.62999999999909</v>
      </c>
      <c r="F16" s="30">
        <v>0.29070000000000001</v>
      </c>
      <c r="G16" s="26">
        <f t="shared" si="4"/>
        <v>569.30545899999936</v>
      </c>
      <c r="H16" s="26">
        <v>843.3699999999991</v>
      </c>
      <c r="I16" s="30">
        <v>0.25929999999999997</v>
      </c>
      <c r="J16" s="26">
        <f t="shared" si="0"/>
        <v>624.68415899999934</v>
      </c>
      <c r="K16" s="26">
        <v>722.72999999999945</v>
      </c>
      <c r="L16" s="30">
        <v>0.19789999999999999</v>
      </c>
      <c r="M16" s="26">
        <f t="shared" si="5"/>
        <v>579.70173299999954</v>
      </c>
      <c r="N16" s="26">
        <f t="shared" si="1"/>
        <v>1773.6913509999981</v>
      </c>
      <c r="O16" s="5">
        <f t="shared" si="6"/>
        <v>3.382537300760768E-3</v>
      </c>
      <c r="P16" s="11">
        <v>27553000</v>
      </c>
      <c r="Q16" s="6">
        <f t="shared" si="7"/>
        <v>6888250</v>
      </c>
      <c r="R16" s="7">
        <f t="shared" si="8"/>
        <v>5510600</v>
      </c>
      <c r="S16" s="7">
        <f t="shared" si="2"/>
        <v>1377650</v>
      </c>
      <c r="T16" s="4">
        <f t="shared" si="9"/>
        <v>4477736.4795398908</v>
      </c>
      <c r="U16" s="33">
        <v>0</v>
      </c>
      <c r="V16" s="33">
        <v>0</v>
      </c>
      <c r="W16" s="33">
        <v>0</v>
      </c>
      <c r="X16" s="33">
        <v>1</v>
      </c>
      <c r="Y16" s="33">
        <v>1</v>
      </c>
      <c r="Z16" s="33">
        <v>2</v>
      </c>
      <c r="AA16" s="4">
        <f t="shared" si="10"/>
        <v>551060</v>
      </c>
      <c r="AB16" s="36">
        <f t="shared" si="3"/>
        <v>5028796.4795398908</v>
      </c>
      <c r="AC16" s="37">
        <f t="shared" si="11"/>
        <v>0.73005429238774588</v>
      </c>
    </row>
    <row r="17" spans="1:29" s="8" customFormat="1" x14ac:dyDescent="0.25">
      <c r="A17" s="48">
        <v>14</v>
      </c>
      <c r="B17" s="35" t="s">
        <v>32</v>
      </c>
      <c r="C17" s="10" t="s">
        <v>33</v>
      </c>
      <c r="D17" s="4">
        <v>1</v>
      </c>
      <c r="E17" s="27">
        <v>840.98999999999819</v>
      </c>
      <c r="F17" s="30">
        <v>0.1978</v>
      </c>
      <c r="G17" s="26">
        <f t="shared" si="4"/>
        <v>674.64217799999858</v>
      </c>
      <c r="H17" s="26">
        <v>825.67999999999859</v>
      </c>
      <c r="I17" s="30">
        <v>0.1142</v>
      </c>
      <c r="J17" s="26">
        <f t="shared" si="0"/>
        <v>731.38734399999873</v>
      </c>
      <c r="K17" s="26">
        <v>747.9599999999989</v>
      </c>
      <c r="L17" s="30">
        <v>0.1893</v>
      </c>
      <c r="M17" s="26">
        <f t="shared" si="5"/>
        <v>606.37117199999909</v>
      </c>
      <c r="N17" s="26">
        <f t="shared" si="1"/>
        <v>2012.4006939999963</v>
      </c>
      <c r="O17" s="5">
        <f t="shared" si="6"/>
        <v>3.837770538653233E-3</v>
      </c>
      <c r="P17" s="11">
        <v>21409000</v>
      </c>
      <c r="Q17" s="6">
        <f t="shared" si="7"/>
        <v>5352250</v>
      </c>
      <c r="R17" s="7">
        <f t="shared" si="8"/>
        <v>4281800</v>
      </c>
      <c r="S17" s="7">
        <f t="shared" si="2"/>
        <v>1070450</v>
      </c>
      <c r="T17" s="4">
        <f t="shared" si="9"/>
        <v>5080365.3036334757</v>
      </c>
      <c r="U17" s="33">
        <v>0</v>
      </c>
      <c r="V17" s="33">
        <v>1</v>
      </c>
      <c r="W17" s="33">
        <v>1</v>
      </c>
      <c r="X17" s="33">
        <v>0</v>
      </c>
      <c r="Y17" s="33">
        <v>1</v>
      </c>
      <c r="Z17" s="33">
        <v>3</v>
      </c>
      <c r="AA17" s="4">
        <f t="shared" si="10"/>
        <v>642270.00000000012</v>
      </c>
      <c r="AB17" s="36">
        <f t="shared" si="3"/>
        <v>5722635.3036334757</v>
      </c>
      <c r="AC17" s="37">
        <f t="shared" si="11"/>
        <v>1.0692017943170584</v>
      </c>
    </row>
    <row r="18" spans="1:29" s="8" customFormat="1" x14ac:dyDescent="0.25">
      <c r="A18" s="48">
        <v>15</v>
      </c>
      <c r="B18" s="35" t="s">
        <v>34</v>
      </c>
      <c r="C18" s="10" t="s">
        <v>35</v>
      </c>
      <c r="D18" s="4">
        <v>1</v>
      </c>
      <c r="E18" s="27">
        <v>1513.4700000000009</v>
      </c>
      <c r="F18" s="30">
        <v>9.0899999999999995E-2</v>
      </c>
      <c r="G18" s="26">
        <f t="shared" si="4"/>
        <v>1375.8955770000009</v>
      </c>
      <c r="H18" s="26">
        <v>1313.2300000000009</v>
      </c>
      <c r="I18" s="30">
        <v>0.15690000000000001</v>
      </c>
      <c r="J18" s="26">
        <f t="shared" si="0"/>
        <v>1107.1842130000007</v>
      </c>
      <c r="K18" s="26">
        <v>1338.9000000000024</v>
      </c>
      <c r="L18" s="30">
        <v>0.1429</v>
      </c>
      <c r="M18" s="26">
        <f t="shared" si="5"/>
        <v>1147.5711900000019</v>
      </c>
      <c r="N18" s="26">
        <f t="shared" si="1"/>
        <v>3630.6509800000035</v>
      </c>
      <c r="O18" s="5">
        <f t="shared" si="6"/>
        <v>6.9238722729125278E-3</v>
      </c>
      <c r="P18" s="11">
        <v>50594000</v>
      </c>
      <c r="Q18" s="6">
        <f t="shared" si="7"/>
        <v>12648500</v>
      </c>
      <c r="R18" s="7">
        <f t="shared" si="8"/>
        <v>10118800</v>
      </c>
      <c r="S18" s="7">
        <f t="shared" si="2"/>
        <v>2529700</v>
      </c>
      <c r="T18" s="4">
        <f t="shared" si="9"/>
        <v>9165686.1992688868</v>
      </c>
      <c r="U18" s="33">
        <v>1</v>
      </c>
      <c r="V18" s="33">
        <v>0</v>
      </c>
      <c r="W18" s="33">
        <v>1</v>
      </c>
      <c r="X18" s="33">
        <v>0</v>
      </c>
      <c r="Y18" s="33">
        <v>1</v>
      </c>
      <c r="Z18" s="33">
        <v>3</v>
      </c>
      <c r="AA18" s="4">
        <f t="shared" si="10"/>
        <v>1517820.0000000002</v>
      </c>
      <c r="AB18" s="36">
        <f t="shared" si="3"/>
        <v>10683506.199268887</v>
      </c>
      <c r="AC18" s="37">
        <f t="shared" si="11"/>
        <v>0.84464610027029974</v>
      </c>
    </row>
    <row r="19" spans="1:29" s="8" customFormat="1" x14ac:dyDescent="0.25">
      <c r="A19" s="48">
        <v>16</v>
      </c>
      <c r="B19" s="35" t="s">
        <v>36</v>
      </c>
      <c r="C19" s="10" t="s">
        <v>37</v>
      </c>
      <c r="D19" s="4">
        <v>1</v>
      </c>
      <c r="E19" s="27">
        <v>1531.5199999999938</v>
      </c>
      <c r="F19" s="30">
        <v>0.11799999999999999</v>
      </c>
      <c r="G19" s="26">
        <f t="shared" si="4"/>
        <v>1350.8006399999945</v>
      </c>
      <c r="H19" s="26">
        <v>1519.2699999999902</v>
      </c>
      <c r="I19" s="30">
        <v>8.4699999999999998E-2</v>
      </c>
      <c r="J19" s="26">
        <f t="shared" si="0"/>
        <v>1390.587830999991</v>
      </c>
      <c r="K19" s="26">
        <v>1472.1600000000024</v>
      </c>
      <c r="L19" s="30">
        <v>7.1400000000000005E-2</v>
      </c>
      <c r="M19" s="26">
        <f t="shared" si="5"/>
        <v>1367.0477760000022</v>
      </c>
      <c r="N19" s="26">
        <f t="shared" si="1"/>
        <v>4108.4362469999878</v>
      </c>
      <c r="O19" s="5">
        <f t="shared" si="6"/>
        <v>7.8350378409637149E-3</v>
      </c>
      <c r="P19" s="11">
        <v>54181000</v>
      </c>
      <c r="Q19" s="6">
        <f t="shared" si="7"/>
        <v>13545250</v>
      </c>
      <c r="R19" s="7">
        <f t="shared" si="8"/>
        <v>10836200</v>
      </c>
      <c r="S19" s="7">
        <f t="shared" si="2"/>
        <v>2709050</v>
      </c>
      <c r="T19" s="4">
        <f t="shared" si="9"/>
        <v>10371869.292074949</v>
      </c>
      <c r="U19" s="33">
        <v>1</v>
      </c>
      <c r="V19" s="33">
        <v>1</v>
      </c>
      <c r="W19" s="33">
        <v>1</v>
      </c>
      <c r="X19" s="33">
        <v>1</v>
      </c>
      <c r="Y19" s="33">
        <v>1</v>
      </c>
      <c r="Z19" s="33">
        <v>5</v>
      </c>
      <c r="AA19" s="4">
        <f t="shared" si="10"/>
        <v>2709050</v>
      </c>
      <c r="AB19" s="36">
        <f t="shared" si="3"/>
        <v>13080919.292074949</v>
      </c>
      <c r="AC19" s="37">
        <f t="shared" si="11"/>
        <v>0.96572003411343077</v>
      </c>
    </row>
    <row r="20" spans="1:29" s="8" customFormat="1" x14ac:dyDescent="0.25">
      <c r="A20" s="48">
        <v>17</v>
      </c>
      <c r="B20" s="35" t="s">
        <v>38</v>
      </c>
      <c r="C20" s="10" t="s">
        <v>39</v>
      </c>
      <c r="D20" s="4">
        <v>1</v>
      </c>
      <c r="E20" s="27">
        <v>336.73000000000008</v>
      </c>
      <c r="F20" s="30">
        <v>0.09</v>
      </c>
      <c r="G20" s="26">
        <f t="shared" si="4"/>
        <v>306.42430000000007</v>
      </c>
      <c r="H20" s="26">
        <v>289.95999999999998</v>
      </c>
      <c r="I20" s="30">
        <v>0.06</v>
      </c>
      <c r="J20" s="26">
        <f t="shared" si="0"/>
        <v>272.56239999999997</v>
      </c>
      <c r="K20" s="26">
        <v>1645.1600000000126</v>
      </c>
      <c r="L20" s="30">
        <v>0.8</v>
      </c>
      <c r="M20" s="26">
        <f t="shared" si="5"/>
        <v>329.03200000000243</v>
      </c>
      <c r="N20" s="26">
        <f t="shared" si="1"/>
        <v>908.01870000000247</v>
      </c>
      <c r="O20" s="5">
        <f t="shared" si="6"/>
        <v>1.7316468960660298E-3</v>
      </c>
      <c r="P20" s="11">
        <v>16276000</v>
      </c>
      <c r="Q20" s="6">
        <f t="shared" si="7"/>
        <v>4069000</v>
      </c>
      <c r="R20" s="7">
        <f t="shared" si="8"/>
        <v>3255200</v>
      </c>
      <c r="S20" s="7">
        <f t="shared" si="2"/>
        <v>813800</v>
      </c>
      <c r="T20" s="4">
        <f t="shared" si="9"/>
        <v>2292320.1687836405</v>
      </c>
      <c r="U20" s="33">
        <v>1</v>
      </c>
      <c r="V20" s="33">
        <v>1</v>
      </c>
      <c r="W20" s="33">
        <v>1</v>
      </c>
      <c r="X20" s="33">
        <v>0</v>
      </c>
      <c r="Y20" s="33">
        <v>1</v>
      </c>
      <c r="Z20" s="33">
        <v>4</v>
      </c>
      <c r="AA20" s="4">
        <f t="shared" si="10"/>
        <v>651040</v>
      </c>
      <c r="AB20" s="36">
        <f t="shared" si="3"/>
        <v>2943360.1687836405</v>
      </c>
      <c r="AC20" s="37">
        <f t="shared" si="11"/>
        <v>0.72336204688710748</v>
      </c>
    </row>
    <row r="21" spans="1:29" s="8" customFormat="1" x14ac:dyDescent="0.25">
      <c r="A21" s="48">
        <v>18</v>
      </c>
      <c r="B21" s="35" t="s">
        <v>40</v>
      </c>
      <c r="C21" s="10" t="s">
        <v>41</v>
      </c>
      <c r="D21" s="4">
        <v>1</v>
      </c>
      <c r="E21" s="27">
        <v>1436.7600000000045</v>
      </c>
      <c r="F21" s="30">
        <v>1.35E-2</v>
      </c>
      <c r="G21" s="26">
        <f t="shared" si="4"/>
        <v>1417.3637400000046</v>
      </c>
      <c r="H21" s="26">
        <v>2736.9399999999528</v>
      </c>
      <c r="I21" s="30">
        <v>1.43E-2</v>
      </c>
      <c r="J21" s="26">
        <f t="shared" si="0"/>
        <v>2697.8017579999537</v>
      </c>
      <c r="K21" s="26">
        <v>2000.3799999999885</v>
      </c>
      <c r="L21" s="30">
        <v>1.4800000000000001E-2</v>
      </c>
      <c r="M21" s="26">
        <f t="shared" si="5"/>
        <v>1970.7743759999887</v>
      </c>
      <c r="N21" s="26">
        <f t="shared" si="1"/>
        <v>6085.9398739999469</v>
      </c>
      <c r="O21" s="5">
        <f t="shared" si="6"/>
        <v>1.1606257550044359E-2</v>
      </c>
      <c r="P21" s="11">
        <v>31258000</v>
      </c>
      <c r="Q21" s="6">
        <f t="shared" si="7"/>
        <v>7814500</v>
      </c>
      <c r="R21" s="7">
        <f t="shared" si="8"/>
        <v>6251600</v>
      </c>
      <c r="S21" s="7">
        <f t="shared" si="2"/>
        <v>1562900</v>
      </c>
      <c r="T21" s="4">
        <f t="shared" si="9"/>
        <v>15364135.913913015</v>
      </c>
      <c r="U21" s="33">
        <v>1</v>
      </c>
      <c r="V21" s="33">
        <v>1</v>
      </c>
      <c r="W21" s="33">
        <v>1</v>
      </c>
      <c r="X21" s="33">
        <v>0</v>
      </c>
      <c r="Y21" s="33">
        <v>1</v>
      </c>
      <c r="Z21" s="33">
        <v>4</v>
      </c>
      <c r="AA21" s="4">
        <f t="shared" si="10"/>
        <v>1250320</v>
      </c>
      <c r="AB21" s="36">
        <f t="shared" si="3"/>
        <v>16614455.913913015</v>
      </c>
      <c r="AC21" s="37">
        <f t="shared" si="11"/>
        <v>2.1261060738259667</v>
      </c>
    </row>
    <row r="22" spans="1:29" s="8" customFormat="1" x14ac:dyDescent="0.25">
      <c r="A22" s="48">
        <v>19</v>
      </c>
      <c r="B22" s="35" t="s">
        <v>42</v>
      </c>
      <c r="C22" s="10" t="s">
        <v>145</v>
      </c>
      <c r="D22" s="4">
        <v>1</v>
      </c>
      <c r="E22" s="27">
        <v>666.33999999999912</v>
      </c>
      <c r="F22" s="30">
        <v>7.6899999999999996E-2</v>
      </c>
      <c r="G22" s="26">
        <f t="shared" si="4"/>
        <v>615.09845399999926</v>
      </c>
      <c r="H22" s="26">
        <v>649.5799999999989</v>
      </c>
      <c r="I22" s="30">
        <v>7.8200000000000006E-2</v>
      </c>
      <c r="J22" s="26">
        <f t="shared" si="0"/>
        <v>598.78284399999893</v>
      </c>
      <c r="K22" s="26">
        <v>524.03999999999826</v>
      </c>
      <c r="L22" s="30">
        <v>9.4899999999999998E-2</v>
      </c>
      <c r="M22" s="26">
        <f t="shared" si="5"/>
        <v>474.30860399999841</v>
      </c>
      <c r="N22" s="26">
        <f t="shared" si="1"/>
        <v>1688.1899019999967</v>
      </c>
      <c r="O22" s="5">
        <f t="shared" si="6"/>
        <v>3.2194808364280399E-3</v>
      </c>
      <c r="P22" s="11">
        <v>22537000</v>
      </c>
      <c r="Q22" s="6">
        <f t="shared" si="7"/>
        <v>5634250</v>
      </c>
      <c r="R22" s="7">
        <f t="shared" si="8"/>
        <v>4507400</v>
      </c>
      <c r="S22" s="7">
        <f t="shared" si="2"/>
        <v>1126850</v>
      </c>
      <c r="T22" s="4">
        <f t="shared" si="9"/>
        <v>4261885.5328546204</v>
      </c>
      <c r="U22" s="33">
        <v>0</v>
      </c>
      <c r="V22" s="33">
        <v>0</v>
      </c>
      <c r="W22" s="33">
        <v>1</v>
      </c>
      <c r="X22" s="33">
        <v>0</v>
      </c>
      <c r="Y22" s="33">
        <v>0</v>
      </c>
      <c r="Z22" s="33">
        <v>1</v>
      </c>
      <c r="AA22" s="4">
        <f t="shared" si="10"/>
        <v>225370</v>
      </c>
      <c r="AB22" s="36">
        <f t="shared" si="3"/>
        <v>4487255.5328546204</v>
      </c>
      <c r="AC22" s="37">
        <f t="shared" si="11"/>
        <v>0.79642464087582565</v>
      </c>
    </row>
    <row r="23" spans="1:29" s="8" customFormat="1" x14ac:dyDescent="0.25">
      <c r="A23" s="48">
        <v>20</v>
      </c>
      <c r="B23" s="35" t="s">
        <v>43</v>
      </c>
      <c r="C23" s="10" t="s">
        <v>44</v>
      </c>
      <c r="D23" s="4">
        <v>2</v>
      </c>
      <c r="E23" s="27">
        <v>6551.7499999998618</v>
      </c>
      <c r="F23" s="30">
        <v>0.22370000000000001</v>
      </c>
      <c r="G23" s="26">
        <f t="shared" si="4"/>
        <v>5086.1235249998927</v>
      </c>
      <c r="H23" s="26">
        <v>6970.6999999998534</v>
      </c>
      <c r="I23" s="30">
        <v>0.1202</v>
      </c>
      <c r="J23" s="26">
        <f t="shared" si="0"/>
        <v>6132.8218599998709</v>
      </c>
      <c r="K23" s="26">
        <v>6575.5699999998196</v>
      </c>
      <c r="L23" s="30">
        <v>5.11E-2</v>
      </c>
      <c r="M23" s="26">
        <f t="shared" si="5"/>
        <v>6239.5583729998289</v>
      </c>
      <c r="N23" s="26">
        <f t="shared" si="1"/>
        <v>17458.503757999591</v>
      </c>
      <c r="O23" s="5">
        <f t="shared" si="6"/>
        <v>3.3294428674758604E-2</v>
      </c>
      <c r="P23" s="12">
        <v>104831000</v>
      </c>
      <c r="Q23" s="6">
        <f t="shared" si="7"/>
        <v>26207750</v>
      </c>
      <c r="R23" s="7">
        <f t="shared" si="8"/>
        <v>20966200</v>
      </c>
      <c r="S23" s="7">
        <f t="shared" si="2"/>
        <v>5241550</v>
      </c>
      <c r="T23" s="4">
        <f t="shared" si="9"/>
        <v>44074511.110010557</v>
      </c>
      <c r="U23" s="33">
        <v>0</v>
      </c>
      <c r="V23" s="33">
        <v>1</v>
      </c>
      <c r="W23" s="33">
        <v>1</v>
      </c>
      <c r="X23" s="33">
        <v>1</v>
      </c>
      <c r="Y23" s="33">
        <v>1</v>
      </c>
      <c r="Z23" s="33">
        <v>4</v>
      </c>
      <c r="AA23" s="4">
        <f t="shared" si="10"/>
        <v>4193240</v>
      </c>
      <c r="AB23" s="36">
        <f t="shared" si="3"/>
        <v>48267751.110010557</v>
      </c>
      <c r="AC23" s="37">
        <f t="shared" si="11"/>
        <v>1.8417357884599235</v>
      </c>
    </row>
    <row r="24" spans="1:29" s="8" customFormat="1" x14ac:dyDescent="0.25">
      <c r="A24" s="48">
        <v>21</v>
      </c>
      <c r="B24" s="35" t="s">
        <v>45</v>
      </c>
      <c r="C24" s="10" t="s">
        <v>46</v>
      </c>
      <c r="D24" s="4">
        <v>2</v>
      </c>
      <c r="E24" s="28">
        <v>9266.1699999998309</v>
      </c>
      <c r="F24" s="30">
        <v>0.20710000000000001</v>
      </c>
      <c r="G24" s="26">
        <f t="shared" si="4"/>
        <v>7347.146192999865</v>
      </c>
      <c r="H24" s="26">
        <v>9370.6099999998187</v>
      </c>
      <c r="I24" s="30">
        <v>0.22020000000000001</v>
      </c>
      <c r="J24" s="26">
        <f t="shared" si="0"/>
        <v>7307.2016779998594</v>
      </c>
      <c r="K24" s="26">
        <v>9488.469999999832</v>
      </c>
      <c r="L24" s="31">
        <v>0.18590000000000001</v>
      </c>
      <c r="M24" s="26">
        <f t="shared" si="5"/>
        <v>7724.5634269998636</v>
      </c>
      <c r="N24" s="26">
        <f t="shared" si="1"/>
        <v>22378.911297999588</v>
      </c>
      <c r="O24" s="5">
        <f t="shared" si="6"/>
        <v>4.2677945164034496E-2</v>
      </c>
      <c r="P24" s="11">
        <v>98814000</v>
      </c>
      <c r="Q24" s="6">
        <f t="shared" si="7"/>
        <v>24703500</v>
      </c>
      <c r="R24" s="7">
        <f t="shared" si="8"/>
        <v>19762800</v>
      </c>
      <c r="S24" s="7">
        <f t="shared" si="2"/>
        <v>4940700</v>
      </c>
      <c r="T24" s="4">
        <f t="shared" si="9"/>
        <v>56496226.040085293</v>
      </c>
      <c r="U24" s="33">
        <v>1</v>
      </c>
      <c r="V24" s="33">
        <v>0</v>
      </c>
      <c r="W24" s="33">
        <v>0</v>
      </c>
      <c r="X24" s="33">
        <v>0</v>
      </c>
      <c r="Y24" s="33">
        <v>1</v>
      </c>
      <c r="Z24" s="33">
        <v>2</v>
      </c>
      <c r="AA24" s="4">
        <f t="shared" si="10"/>
        <v>1976280</v>
      </c>
      <c r="AB24" s="36">
        <f t="shared" si="3"/>
        <v>58472506.040085293</v>
      </c>
      <c r="AC24" s="37">
        <f t="shared" si="11"/>
        <v>2.366972535878936</v>
      </c>
    </row>
    <row r="25" spans="1:29" s="8" customFormat="1" x14ac:dyDescent="0.25">
      <c r="A25" s="48">
        <v>22</v>
      </c>
      <c r="B25" s="35" t="s">
        <v>47</v>
      </c>
      <c r="C25" s="10" t="s">
        <v>48</v>
      </c>
      <c r="D25" s="4">
        <v>2</v>
      </c>
      <c r="E25" s="28">
        <v>3444.2399999999989</v>
      </c>
      <c r="F25" s="30">
        <v>0.23350000000000001</v>
      </c>
      <c r="G25" s="26">
        <f t="shared" si="4"/>
        <v>2640.009959999999</v>
      </c>
      <c r="H25" s="26">
        <v>3484.3499999999972</v>
      </c>
      <c r="I25" s="30">
        <v>0.1673</v>
      </c>
      <c r="J25" s="26">
        <f t="shared" si="0"/>
        <v>2901.4182449999976</v>
      </c>
      <c r="K25" s="26">
        <v>3360.0400000000041</v>
      </c>
      <c r="L25" s="31">
        <v>0.12740000000000001</v>
      </c>
      <c r="M25" s="26">
        <f t="shared" si="5"/>
        <v>2931.9709040000039</v>
      </c>
      <c r="N25" s="26">
        <f t="shared" si="1"/>
        <v>8473.399109</v>
      </c>
      <c r="O25" s="5">
        <f t="shared" si="6"/>
        <v>1.6159287541356222E-2</v>
      </c>
      <c r="P25" s="11">
        <v>106666000</v>
      </c>
      <c r="Q25" s="6">
        <f t="shared" si="7"/>
        <v>26666500</v>
      </c>
      <c r="R25" s="7">
        <f t="shared" si="8"/>
        <v>21333200</v>
      </c>
      <c r="S25" s="7">
        <f t="shared" si="2"/>
        <v>5333300</v>
      </c>
      <c r="T25" s="4">
        <f t="shared" si="9"/>
        <v>21391347.640432928</v>
      </c>
      <c r="U25" s="33">
        <v>0</v>
      </c>
      <c r="V25" s="33">
        <v>0</v>
      </c>
      <c r="W25" s="33">
        <v>0</v>
      </c>
      <c r="X25" s="33">
        <v>0</v>
      </c>
      <c r="Y25" s="33">
        <v>0</v>
      </c>
      <c r="Z25" s="33">
        <v>0</v>
      </c>
      <c r="AA25" s="4">
        <f t="shared" si="10"/>
        <v>0</v>
      </c>
      <c r="AB25" s="36">
        <f t="shared" si="3"/>
        <v>21391347.640432928</v>
      </c>
      <c r="AC25" s="37">
        <f t="shared" si="11"/>
        <v>0.80218055014467315</v>
      </c>
    </row>
    <row r="26" spans="1:29" s="8" customFormat="1" x14ac:dyDescent="0.25">
      <c r="A26" s="48">
        <v>23</v>
      </c>
      <c r="B26" s="35" t="s">
        <v>49</v>
      </c>
      <c r="C26" s="10" t="s">
        <v>50</v>
      </c>
      <c r="D26" s="4">
        <v>2</v>
      </c>
      <c r="E26" s="27">
        <v>3568.0099999999284</v>
      </c>
      <c r="F26" s="30">
        <v>5.62E-2</v>
      </c>
      <c r="G26" s="26">
        <f t="shared" si="4"/>
        <v>3367.4878379999323</v>
      </c>
      <c r="H26" s="26">
        <v>3324.5999999999085</v>
      </c>
      <c r="I26" s="30">
        <v>3.2899999999999999E-2</v>
      </c>
      <c r="J26" s="26">
        <f t="shared" si="0"/>
        <v>3215.2206599999113</v>
      </c>
      <c r="K26" s="26">
        <v>3027.0499999999306</v>
      </c>
      <c r="L26" s="30">
        <v>3.5000000000000003E-2</v>
      </c>
      <c r="M26" s="26">
        <f t="shared" si="5"/>
        <v>2921.1032499999328</v>
      </c>
      <c r="N26" s="26">
        <f t="shared" si="1"/>
        <v>9503.8117479997763</v>
      </c>
      <c r="O26" s="5">
        <f t="shared" si="6"/>
        <v>1.8124347124370499E-2</v>
      </c>
      <c r="P26" s="11">
        <v>84125000</v>
      </c>
      <c r="Q26" s="6">
        <f t="shared" si="7"/>
        <v>21031250</v>
      </c>
      <c r="R26" s="7">
        <f t="shared" si="8"/>
        <v>16825000</v>
      </c>
      <c r="S26" s="7">
        <f t="shared" si="2"/>
        <v>4206250</v>
      </c>
      <c r="T26" s="4">
        <f t="shared" si="9"/>
        <v>23992654.942307614</v>
      </c>
      <c r="U26" s="33">
        <v>0</v>
      </c>
      <c r="V26" s="33">
        <v>1</v>
      </c>
      <c r="W26" s="33">
        <v>0</v>
      </c>
      <c r="X26" s="33">
        <v>1</v>
      </c>
      <c r="Y26" s="33">
        <v>1</v>
      </c>
      <c r="Z26" s="33">
        <v>3</v>
      </c>
      <c r="AA26" s="4">
        <f t="shared" si="10"/>
        <v>2523750.0000000005</v>
      </c>
      <c r="AB26" s="36">
        <f t="shared" si="3"/>
        <v>26516404.942307614</v>
      </c>
      <c r="AC26" s="37">
        <f t="shared" si="11"/>
        <v>1.2608097446565285</v>
      </c>
    </row>
    <row r="27" spans="1:29" s="8" customFormat="1" x14ac:dyDescent="0.25">
      <c r="A27" s="48">
        <v>24</v>
      </c>
      <c r="B27" s="35" t="s">
        <v>51</v>
      </c>
      <c r="C27" s="10" t="s">
        <v>52</v>
      </c>
      <c r="D27" s="4">
        <v>2</v>
      </c>
      <c r="E27" s="27">
        <v>2921.1299999999942</v>
      </c>
      <c r="F27" s="30">
        <v>5.4399999999999997E-2</v>
      </c>
      <c r="G27" s="26">
        <f t="shared" si="4"/>
        <v>2762.2205279999944</v>
      </c>
      <c r="H27" s="26">
        <v>2683.1999999999916</v>
      </c>
      <c r="I27" s="30">
        <v>4.8599999999999997E-2</v>
      </c>
      <c r="J27" s="26">
        <f t="shared" si="0"/>
        <v>2552.7964799999922</v>
      </c>
      <c r="K27" s="26">
        <v>2425.6200000000022</v>
      </c>
      <c r="L27" s="32">
        <v>7.4099999999999999E-2</v>
      </c>
      <c r="M27" s="26">
        <f t="shared" si="5"/>
        <v>2245.8815580000019</v>
      </c>
      <c r="N27" s="26">
        <f t="shared" si="1"/>
        <v>7560.898565999988</v>
      </c>
      <c r="O27" s="5">
        <f t="shared" si="6"/>
        <v>1.4419093498056748E-2</v>
      </c>
      <c r="P27" s="11">
        <v>97116000</v>
      </c>
      <c r="Q27" s="6">
        <f t="shared" si="7"/>
        <v>24279000</v>
      </c>
      <c r="R27" s="7">
        <f t="shared" si="8"/>
        <v>19423200</v>
      </c>
      <c r="S27" s="7">
        <f t="shared" si="2"/>
        <v>4855800</v>
      </c>
      <c r="T27" s="4">
        <f t="shared" si="9"/>
        <v>19087712.925922155</v>
      </c>
      <c r="U27" s="33">
        <v>0</v>
      </c>
      <c r="V27" s="33">
        <v>0</v>
      </c>
      <c r="W27" s="33">
        <v>0</v>
      </c>
      <c r="X27" s="33">
        <v>0</v>
      </c>
      <c r="Y27" s="33">
        <v>0</v>
      </c>
      <c r="Z27" s="33">
        <v>0</v>
      </c>
      <c r="AA27" s="4">
        <f t="shared" si="10"/>
        <v>0</v>
      </c>
      <c r="AB27" s="36">
        <f t="shared" si="3"/>
        <v>19087712.925922155</v>
      </c>
      <c r="AC27" s="37">
        <f t="shared" si="11"/>
        <v>0.7861820060925967</v>
      </c>
    </row>
    <row r="28" spans="1:29" s="8" customFormat="1" x14ac:dyDescent="0.25">
      <c r="A28" s="48">
        <v>25</v>
      </c>
      <c r="B28" s="35" t="s">
        <v>53</v>
      </c>
      <c r="C28" s="10" t="s">
        <v>54</v>
      </c>
      <c r="D28" s="4">
        <v>2</v>
      </c>
      <c r="E28" s="27">
        <v>1886.4899999999657</v>
      </c>
      <c r="F28" s="30">
        <v>3.1099999999999999E-2</v>
      </c>
      <c r="G28" s="26">
        <f t="shared" si="4"/>
        <v>1827.8201609999667</v>
      </c>
      <c r="H28" s="26">
        <v>1709.3899999999765</v>
      </c>
      <c r="I28" s="30">
        <v>1.5699999999999999E-2</v>
      </c>
      <c r="J28" s="26">
        <f t="shared" si="0"/>
        <v>1682.5525769999767</v>
      </c>
      <c r="K28" s="26">
        <v>1622.5699999999856</v>
      </c>
      <c r="L28" s="30">
        <v>6.7000000000000002E-3</v>
      </c>
      <c r="M28" s="26">
        <f t="shared" si="5"/>
        <v>1611.6987809999857</v>
      </c>
      <c r="N28" s="26">
        <f t="shared" si="1"/>
        <v>5122.0715189999291</v>
      </c>
      <c r="O28" s="5">
        <f t="shared" si="6"/>
        <v>9.7681019645348907E-3</v>
      </c>
      <c r="P28" s="11">
        <v>71894000</v>
      </c>
      <c r="Q28" s="6">
        <f t="shared" si="7"/>
        <v>17973500</v>
      </c>
      <c r="R28" s="7">
        <f t="shared" si="8"/>
        <v>14378800</v>
      </c>
      <c r="S28" s="7">
        <f t="shared" si="2"/>
        <v>3594700</v>
      </c>
      <c r="T28" s="4">
        <f t="shared" si="9"/>
        <v>12930821.632809725</v>
      </c>
      <c r="U28" s="33">
        <v>1</v>
      </c>
      <c r="V28" s="33">
        <v>0</v>
      </c>
      <c r="W28" s="33">
        <v>0</v>
      </c>
      <c r="X28" s="33">
        <v>0</v>
      </c>
      <c r="Y28" s="33">
        <v>0</v>
      </c>
      <c r="Z28" s="33">
        <v>1</v>
      </c>
      <c r="AA28" s="4">
        <f t="shared" si="10"/>
        <v>718940</v>
      </c>
      <c r="AB28" s="36">
        <f t="shared" si="3"/>
        <v>13649761.632809725</v>
      </c>
      <c r="AC28" s="37">
        <f t="shared" si="11"/>
        <v>0.75943815243607116</v>
      </c>
    </row>
    <row r="29" spans="1:29" s="8" customFormat="1" x14ac:dyDescent="0.25">
      <c r="A29" s="48">
        <v>26</v>
      </c>
      <c r="B29" s="35" t="s">
        <v>55</v>
      </c>
      <c r="C29" s="10" t="s">
        <v>56</v>
      </c>
      <c r="D29" s="4">
        <v>2</v>
      </c>
      <c r="E29" s="27">
        <v>10711.560000000174</v>
      </c>
      <c r="F29" s="30">
        <v>0.29499999999999998</v>
      </c>
      <c r="G29" s="26">
        <f t="shared" si="4"/>
        <v>7551.6498000001238</v>
      </c>
      <c r="H29" s="26">
        <v>9856.7400000001107</v>
      </c>
      <c r="I29" s="30">
        <v>0.26900000000000002</v>
      </c>
      <c r="J29" s="26">
        <f t="shared" si="0"/>
        <v>7205.2769400000807</v>
      </c>
      <c r="K29" s="26">
        <v>9498.6399999998703</v>
      </c>
      <c r="L29" s="30">
        <v>0.25890000000000002</v>
      </c>
      <c r="M29" s="26">
        <f t="shared" si="5"/>
        <v>7039.4421039999033</v>
      </c>
      <c r="N29" s="26">
        <f t="shared" si="1"/>
        <v>21796.368844000106</v>
      </c>
      <c r="O29" s="5">
        <f t="shared" si="6"/>
        <v>4.1567001267950758E-2</v>
      </c>
      <c r="P29" s="11">
        <v>113915000</v>
      </c>
      <c r="Q29" s="6">
        <f t="shared" si="7"/>
        <v>28478750</v>
      </c>
      <c r="R29" s="7">
        <f t="shared" si="8"/>
        <v>22783000</v>
      </c>
      <c r="S29" s="7">
        <f t="shared" si="2"/>
        <v>5695750</v>
      </c>
      <c r="T29" s="4">
        <f t="shared" si="9"/>
        <v>55025580.31827832</v>
      </c>
      <c r="U29" s="33">
        <v>0</v>
      </c>
      <c r="V29" s="33">
        <v>0</v>
      </c>
      <c r="W29" s="33">
        <v>0</v>
      </c>
      <c r="X29" s="33">
        <v>0</v>
      </c>
      <c r="Y29" s="33">
        <v>1</v>
      </c>
      <c r="Z29" s="33">
        <v>1</v>
      </c>
      <c r="AA29" s="4">
        <f t="shared" si="10"/>
        <v>1139150</v>
      </c>
      <c r="AB29" s="36">
        <f t="shared" si="3"/>
        <v>56164730.31827832</v>
      </c>
      <c r="AC29" s="37">
        <f t="shared" si="11"/>
        <v>1.9721627641058095</v>
      </c>
    </row>
    <row r="30" spans="1:29" s="8" customFormat="1" x14ac:dyDescent="0.25">
      <c r="A30" s="48">
        <v>27</v>
      </c>
      <c r="B30" s="35" t="s">
        <v>57</v>
      </c>
      <c r="C30" s="10" t="s">
        <v>105</v>
      </c>
      <c r="D30" s="4">
        <v>2</v>
      </c>
      <c r="E30" s="27">
        <v>1826.9600000000009</v>
      </c>
      <c r="F30" s="30">
        <v>0.13120000000000001</v>
      </c>
      <c r="G30" s="26">
        <f t="shared" si="4"/>
        <v>1587.2628480000008</v>
      </c>
      <c r="H30" s="26">
        <v>1571.4400000000062</v>
      </c>
      <c r="I30" s="30">
        <v>8.4199999999999997E-2</v>
      </c>
      <c r="J30" s="26">
        <f t="shared" si="0"/>
        <v>1439.1247520000056</v>
      </c>
      <c r="K30" s="26">
        <v>1651.2800000000057</v>
      </c>
      <c r="L30" s="30">
        <v>0.104</v>
      </c>
      <c r="M30" s="26">
        <f t="shared" si="5"/>
        <v>1479.5468800000051</v>
      </c>
      <c r="N30" s="26">
        <f t="shared" si="1"/>
        <v>4505.9344800000117</v>
      </c>
      <c r="O30" s="5">
        <f t="shared" si="6"/>
        <v>8.5930911512823466E-3</v>
      </c>
      <c r="P30" s="11">
        <v>66341000</v>
      </c>
      <c r="Q30" s="6">
        <f t="shared" si="7"/>
        <v>16585250</v>
      </c>
      <c r="R30" s="7">
        <f t="shared" si="8"/>
        <v>13268200</v>
      </c>
      <c r="S30" s="7">
        <f t="shared" si="2"/>
        <v>3317050</v>
      </c>
      <c r="T30" s="4">
        <f t="shared" si="9"/>
        <v>11375365.383688271</v>
      </c>
      <c r="U30" s="33">
        <v>1</v>
      </c>
      <c r="V30" s="33">
        <v>0</v>
      </c>
      <c r="W30" s="33">
        <v>0</v>
      </c>
      <c r="X30" s="33">
        <v>1</v>
      </c>
      <c r="Y30" s="33">
        <v>0</v>
      </c>
      <c r="Z30" s="33">
        <v>2</v>
      </c>
      <c r="AA30" s="4">
        <f t="shared" si="10"/>
        <v>1326820</v>
      </c>
      <c r="AB30" s="36">
        <f t="shared" si="3"/>
        <v>12702185.383688271</v>
      </c>
      <c r="AC30" s="37">
        <f t="shared" si="11"/>
        <v>0.76587240974289028</v>
      </c>
    </row>
    <row r="31" spans="1:29" s="8" customFormat="1" x14ac:dyDescent="0.25">
      <c r="A31" s="48">
        <v>28</v>
      </c>
      <c r="B31" s="35" t="s">
        <v>58</v>
      </c>
      <c r="C31" s="10" t="s">
        <v>59</v>
      </c>
      <c r="D31" s="4">
        <v>2</v>
      </c>
      <c r="E31" s="27">
        <v>2947.8899999999326</v>
      </c>
      <c r="F31" s="30">
        <v>0.22570000000000001</v>
      </c>
      <c r="G31" s="26">
        <f t="shared" si="4"/>
        <v>2282.5512269999476</v>
      </c>
      <c r="H31" s="26">
        <v>2816.9199999999414</v>
      </c>
      <c r="I31" s="30">
        <v>0.23849999999999999</v>
      </c>
      <c r="J31" s="26">
        <f t="shared" si="0"/>
        <v>2145.0845799999556</v>
      </c>
      <c r="K31" s="26">
        <v>2620.3199999999438</v>
      </c>
      <c r="L31" s="30">
        <v>0.12540000000000001</v>
      </c>
      <c r="M31" s="26">
        <f t="shared" si="5"/>
        <v>2291.7318719999507</v>
      </c>
      <c r="N31" s="26">
        <f t="shared" si="1"/>
        <v>6719.3676789998535</v>
      </c>
      <c r="O31" s="5">
        <f t="shared" si="6"/>
        <v>1.2814242905863577E-2</v>
      </c>
      <c r="P31" s="11">
        <v>79138000</v>
      </c>
      <c r="Q31" s="6">
        <f t="shared" si="7"/>
        <v>19784500</v>
      </c>
      <c r="R31" s="7">
        <f t="shared" si="8"/>
        <v>15827600</v>
      </c>
      <c r="S31" s="7">
        <f t="shared" si="2"/>
        <v>3956900</v>
      </c>
      <c r="T31" s="4">
        <f t="shared" si="9"/>
        <v>16963243.215193961</v>
      </c>
      <c r="U31" s="33">
        <v>1</v>
      </c>
      <c r="V31" s="33">
        <v>0</v>
      </c>
      <c r="W31" s="33">
        <v>0</v>
      </c>
      <c r="X31" s="33">
        <v>0</v>
      </c>
      <c r="Y31" s="33">
        <v>1</v>
      </c>
      <c r="Z31" s="33">
        <v>2</v>
      </c>
      <c r="AA31" s="4">
        <f t="shared" si="10"/>
        <v>1582760</v>
      </c>
      <c r="AB31" s="36">
        <f t="shared" si="3"/>
        <v>18546003.215193961</v>
      </c>
      <c r="AC31" s="37">
        <f t="shared" si="11"/>
        <v>0.93740065279354856</v>
      </c>
    </row>
    <row r="32" spans="1:29" s="8" customFormat="1" x14ac:dyDescent="0.25">
      <c r="A32" s="48">
        <v>29</v>
      </c>
      <c r="B32" s="35" t="s">
        <v>60</v>
      </c>
      <c r="C32" s="10" t="s">
        <v>61</v>
      </c>
      <c r="D32" s="4">
        <v>2</v>
      </c>
      <c r="E32" s="27">
        <v>2409.740000000003</v>
      </c>
      <c r="F32" s="30">
        <v>0.25340000000000001</v>
      </c>
      <c r="G32" s="26">
        <f t="shared" si="4"/>
        <v>1799.111884000002</v>
      </c>
      <c r="H32" s="26">
        <v>2099.5100000000111</v>
      </c>
      <c r="I32" s="30">
        <v>0.36020000000000002</v>
      </c>
      <c r="J32" s="26">
        <f t="shared" si="0"/>
        <v>1343.266498000007</v>
      </c>
      <c r="K32" s="26">
        <v>2328.1100000000047</v>
      </c>
      <c r="L32" s="30">
        <v>0.24809999999999999</v>
      </c>
      <c r="M32" s="26">
        <f t="shared" si="5"/>
        <v>1750.5059090000036</v>
      </c>
      <c r="N32" s="26">
        <f t="shared" si="1"/>
        <v>4892.884291000013</v>
      </c>
      <c r="O32" s="5">
        <f t="shared" si="6"/>
        <v>9.3310279791819113E-3</v>
      </c>
      <c r="P32" s="11">
        <v>74463000</v>
      </c>
      <c r="Q32" s="6">
        <f t="shared" si="7"/>
        <v>18615750</v>
      </c>
      <c r="R32" s="7">
        <f t="shared" si="8"/>
        <v>14892600</v>
      </c>
      <c r="S32" s="7">
        <f t="shared" si="2"/>
        <v>3723150</v>
      </c>
      <c r="T32" s="4">
        <f t="shared" si="9"/>
        <v>12352231.670761783</v>
      </c>
      <c r="U32" s="33">
        <v>1</v>
      </c>
      <c r="V32" s="33">
        <v>0</v>
      </c>
      <c r="W32" s="33">
        <v>1</v>
      </c>
      <c r="X32" s="33">
        <v>1</v>
      </c>
      <c r="Y32" s="33">
        <v>0</v>
      </c>
      <c r="Z32" s="33">
        <v>3</v>
      </c>
      <c r="AA32" s="4">
        <f t="shared" si="10"/>
        <v>2233890.0000000005</v>
      </c>
      <c r="AB32" s="36">
        <f t="shared" si="3"/>
        <v>14586121.670761783</v>
      </c>
      <c r="AC32" s="37">
        <f t="shared" si="11"/>
        <v>0.7835366112438007</v>
      </c>
    </row>
    <row r="33" spans="1:29" s="8" customFormat="1" x14ac:dyDescent="0.25">
      <c r="A33" s="48">
        <v>30</v>
      </c>
      <c r="B33" s="35" t="s">
        <v>62</v>
      </c>
      <c r="C33" s="10" t="s">
        <v>63</v>
      </c>
      <c r="D33" s="4">
        <v>2</v>
      </c>
      <c r="E33" s="27">
        <v>3339.9899999999293</v>
      </c>
      <c r="F33" s="30">
        <v>0.26200000000000001</v>
      </c>
      <c r="G33" s="26">
        <f t="shared" si="4"/>
        <v>2464.9126199999478</v>
      </c>
      <c r="H33" s="26">
        <v>3128.8799999999264</v>
      </c>
      <c r="I33" s="30">
        <v>0.25580000000000003</v>
      </c>
      <c r="J33" s="26">
        <f t="shared" si="0"/>
        <v>2328.5124959999453</v>
      </c>
      <c r="K33" s="26">
        <v>3064.2299999999182</v>
      </c>
      <c r="L33" s="30">
        <v>0.2273</v>
      </c>
      <c r="M33" s="26">
        <f t="shared" si="5"/>
        <v>2367.7305209999367</v>
      </c>
      <c r="N33" s="26">
        <f t="shared" si="1"/>
        <v>7161.1556369998298</v>
      </c>
      <c r="O33" s="5">
        <f t="shared" si="6"/>
        <v>1.3656759415920041E-2</v>
      </c>
      <c r="P33" s="11">
        <v>60221000</v>
      </c>
      <c r="Q33" s="6">
        <f t="shared" si="7"/>
        <v>15055250</v>
      </c>
      <c r="R33" s="7">
        <f t="shared" si="8"/>
        <v>12044200</v>
      </c>
      <c r="S33" s="7">
        <f t="shared" si="2"/>
        <v>3011050</v>
      </c>
      <c r="T33" s="4">
        <f t="shared" si="9"/>
        <v>18078550.032607615</v>
      </c>
      <c r="U33" s="33">
        <v>1</v>
      </c>
      <c r="V33" s="33">
        <v>0</v>
      </c>
      <c r="W33" s="33">
        <v>0</v>
      </c>
      <c r="X33" s="33">
        <v>1</v>
      </c>
      <c r="Y33" s="33">
        <v>0</v>
      </c>
      <c r="Z33" s="33">
        <v>2</v>
      </c>
      <c r="AA33" s="4">
        <f t="shared" si="10"/>
        <v>1204420</v>
      </c>
      <c r="AB33" s="36">
        <f t="shared" si="3"/>
        <v>19282970.032607615</v>
      </c>
      <c r="AC33" s="37">
        <f t="shared" si="11"/>
        <v>1.2808136718159855</v>
      </c>
    </row>
    <row r="34" spans="1:29" s="8" customFormat="1" x14ac:dyDescent="0.25">
      <c r="A34" s="48">
        <v>31</v>
      </c>
      <c r="B34" s="35" t="s">
        <v>64</v>
      </c>
      <c r="C34" s="10" t="s">
        <v>65</v>
      </c>
      <c r="D34" s="4">
        <v>2</v>
      </c>
      <c r="E34" s="27">
        <v>5590.5199999999895</v>
      </c>
      <c r="F34" s="30">
        <v>0.33600000000000002</v>
      </c>
      <c r="G34" s="26">
        <f t="shared" si="4"/>
        <v>3712.1052799999925</v>
      </c>
      <c r="H34" s="26">
        <v>5282.319999999987</v>
      </c>
      <c r="I34" s="30">
        <v>0.24129999999999999</v>
      </c>
      <c r="J34" s="26">
        <f t="shared" si="0"/>
        <v>4007.6961839999904</v>
      </c>
      <c r="K34" s="26">
        <v>5116.3599999999442</v>
      </c>
      <c r="L34" s="30">
        <v>0.32300000000000001</v>
      </c>
      <c r="M34" s="26">
        <f t="shared" si="5"/>
        <v>3463.7757199999623</v>
      </c>
      <c r="N34" s="26">
        <f t="shared" si="1"/>
        <v>11183.577183999945</v>
      </c>
      <c r="O34" s="5">
        <f t="shared" si="6"/>
        <v>2.1327761991672994E-2</v>
      </c>
      <c r="P34" s="11">
        <v>185018000</v>
      </c>
      <c r="Q34" s="6">
        <f t="shared" si="7"/>
        <v>46254500</v>
      </c>
      <c r="R34" s="7">
        <f t="shared" si="8"/>
        <v>37003600</v>
      </c>
      <c r="S34" s="7">
        <f t="shared" si="2"/>
        <v>9250900</v>
      </c>
      <c r="T34" s="4">
        <f t="shared" si="9"/>
        <v>28233272.660608813</v>
      </c>
      <c r="U34" s="33">
        <v>0</v>
      </c>
      <c r="V34" s="33">
        <v>0</v>
      </c>
      <c r="W34" s="33">
        <v>1</v>
      </c>
      <c r="X34" s="33">
        <v>1</v>
      </c>
      <c r="Y34" s="33">
        <v>0</v>
      </c>
      <c r="Z34" s="33">
        <v>2</v>
      </c>
      <c r="AA34" s="4">
        <f t="shared" si="10"/>
        <v>3700360</v>
      </c>
      <c r="AB34" s="36">
        <f t="shared" si="3"/>
        <v>31933632.660608813</v>
      </c>
      <c r="AC34" s="37">
        <f t="shared" si="11"/>
        <v>0.69038974933484987</v>
      </c>
    </row>
    <row r="35" spans="1:29" s="8" customFormat="1" x14ac:dyDescent="0.25">
      <c r="A35" s="48">
        <v>32</v>
      </c>
      <c r="B35" s="35" t="s">
        <v>66</v>
      </c>
      <c r="C35" s="10" t="s">
        <v>67</v>
      </c>
      <c r="D35" s="4">
        <v>2</v>
      </c>
      <c r="E35" s="27">
        <v>3626.4399999999487</v>
      </c>
      <c r="F35" s="30">
        <v>0.27750000000000002</v>
      </c>
      <c r="G35" s="26">
        <f t="shared" si="4"/>
        <v>2620.1028999999626</v>
      </c>
      <c r="H35" s="26">
        <v>3936.7399999999352</v>
      </c>
      <c r="I35" s="30">
        <v>0.15429999999999999</v>
      </c>
      <c r="J35" s="26">
        <f t="shared" si="0"/>
        <v>3329.3010179999451</v>
      </c>
      <c r="K35" s="26">
        <v>3508.2999999999229</v>
      </c>
      <c r="L35" s="30">
        <v>0.11799999999999999</v>
      </c>
      <c r="M35" s="26">
        <f t="shared" si="5"/>
        <v>3094.3205999999318</v>
      </c>
      <c r="N35" s="26">
        <f t="shared" si="1"/>
        <v>9043.724517999839</v>
      </c>
      <c r="O35" s="5">
        <f t="shared" si="6"/>
        <v>1.7246932789457565E-2</v>
      </c>
      <c r="P35" s="11">
        <v>85149000</v>
      </c>
      <c r="Q35" s="6">
        <f t="shared" si="7"/>
        <v>21287250</v>
      </c>
      <c r="R35" s="7">
        <f t="shared" si="8"/>
        <v>17029800</v>
      </c>
      <c r="S35" s="7">
        <f t="shared" si="2"/>
        <v>4257450</v>
      </c>
      <c r="T35" s="4">
        <f t="shared" si="9"/>
        <v>22831151.069393266</v>
      </c>
      <c r="U35" s="33">
        <v>1</v>
      </c>
      <c r="V35" s="33">
        <v>1</v>
      </c>
      <c r="W35" s="33">
        <v>0</v>
      </c>
      <c r="X35" s="33">
        <v>0</v>
      </c>
      <c r="Y35" s="33">
        <v>1</v>
      </c>
      <c r="Z35" s="33">
        <v>3</v>
      </c>
      <c r="AA35" s="4">
        <f t="shared" si="10"/>
        <v>2554470.0000000005</v>
      </c>
      <c r="AB35" s="36">
        <f t="shared" si="3"/>
        <v>25385621.069393266</v>
      </c>
      <c r="AC35" s="37">
        <f t="shared" si="11"/>
        <v>1.1925270323500343</v>
      </c>
    </row>
    <row r="36" spans="1:29" s="8" customFormat="1" x14ac:dyDescent="0.25">
      <c r="A36" s="48">
        <v>33</v>
      </c>
      <c r="B36" s="35" t="s">
        <v>68</v>
      </c>
      <c r="C36" s="10" t="s">
        <v>69</v>
      </c>
      <c r="D36" s="4">
        <v>2</v>
      </c>
      <c r="E36" s="27">
        <v>1835.5399999999568</v>
      </c>
      <c r="F36" s="30">
        <v>0.29160000000000003</v>
      </c>
      <c r="G36" s="26">
        <f t="shared" si="4"/>
        <v>1300.2965359999691</v>
      </c>
      <c r="H36" s="26">
        <v>1955.2799999999588</v>
      </c>
      <c r="I36" s="30">
        <v>0.24060000000000001</v>
      </c>
      <c r="J36" s="26">
        <f t="shared" si="0"/>
        <v>1484.8396319999686</v>
      </c>
      <c r="K36" s="26">
        <v>1640.1999999999612</v>
      </c>
      <c r="L36" s="30">
        <v>0.19900000000000001</v>
      </c>
      <c r="M36" s="26">
        <f t="shared" si="5"/>
        <v>1313.8001999999688</v>
      </c>
      <c r="N36" s="26">
        <f t="shared" si="1"/>
        <v>4098.936367999906</v>
      </c>
      <c r="O36" s="5">
        <f t="shared" si="6"/>
        <v>7.8169209938288541E-3</v>
      </c>
      <c r="P36" s="11">
        <v>58911000</v>
      </c>
      <c r="Q36" s="6">
        <f t="shared" si="7"/>
        <v>14727750</v>
      </c>
      <c r="R36" s="7">
        <f t="shared" si="8"/>
        <v>11782200</v>
      </c>
      <c r="S36" s="7">
        <f t="shared" si="2"/>
        <v>2945550</v>
      </c>
      <c r="T36" s="4">
        <f t="shared" si="9"/>
        <v>10347886.565471528</v>
      </c>
      <c r="U36" s="33">
        <v>1</v>
      </c>
      <c r="V36" s="33">
        <v>1</v>
      </c>
      <c r="W36" s="33">
        <v>1</v>
      </c>
      <c r="X36" s="33">
        <v>0</v>
      </c>
      <c r="Y36" s="33">
        <v>1</v>
      </c>
      <c r="Z36" s="33">
        <v>4</v>
      </c>
      <c r="AA36" s="4">
        <f t="shared" si="10"/>
        <v>2356440</v>
      </c>
      <c r="AB36" s="36">
        <f t="shared" si="3"/>
        <v>12704326.565471528</v>
      </c>
      <c r="AC36" s="37">
        <f t="shared" si="11"/>
        <v>0.86261150314688451</v>
      </c>
    </row>
    <row r="37" spans="1:29" s="8" customFormat="1" x14ac:dyDescent="0.25">
      <c r="A37" s="48">
        <v>34</v>
      </c>
      <c r="B37" s="35" t="s">
        <v>70</v>
      </c>
      <c r="C37" s="10" t="s">
        <v>71</v>
      </c>
      <c r="D37" s="4">
        <v>2</v>
      </c>
      <c r="E37" s="27">
        <v>3078.3199999999406</v>
      </c>
      <c r="F37" s="30">
        <v>0.1666</v>
      </c>
      <c r="G37" s="26">
        <f t="shared" si="4"/>
        <v>2565.4718879999505</v>
      </c>
      <c r="H37" s="26">
        <v>2867.9999999999395</v>
      </c>
      <c r="I37" s="30">
        <v>0.1598</v>
      </c>
      <c r="J37" s="26">
        <f t="shared" si="0"/>
        <v>2409.6935999999491</v>
      </c>
      <c r="K37" s="26">
        <v>2665.9199999999478</v>
      </c>
      <c r="L37" s="30">
        <v>0.1118</v>
      </c>
      <c r="M37" s="26">
        <f t="shared" si="5"/>
        <v>2367.8701439999536</v>
      </c>
      <c r="N37" s="26">
        <f t="shared" si="1"/>
        <v>7343.0356319998536</v>
      </c>
      <c r="O37" s="5">
        <f t="shared" si="6"/>
        <v>1.4003615630223001E-2</v>
      </c>
      <c r="P37" s="11">
        <v>93236000</v>
      </c>
      <c r="Q37" s="6">
        <f t="shared" si="7"/>
        <v>23309000</v>
      </c>
      <c r="R37" s="7">
        <f t="shared" si="8"/>
        <v>18647200</v>
      </c>
      <c r="S37" s="7">
        <f t="shared" si="2"/>
        <v>4661800</v>
      </c>
      <c r="T37" s="4">
        <f t="shared" si="9"/>
        <v>18537711.480314389</v>
      </c>
      <c r="U37" s="33">
        <v>0</v>
      </c>
      <c r="V37" s="33">
        <v>1</v>
      </c>
      <c r="W37" s="33">
        <v>1</v>
      </c>
      <c r="X37" s="33">
        <v>1</v>
      </c>
      <c r="Y37" s="33">
        <v>1</v>
      </c>
      <c r="Z37" s="33">
        <v>4</v>
      </c>
      <c r="AA37" s="4">
        <f t="shared" si="10"/>
        <v>3729440</v>
      </c>
      <c r="AB37" s="36">
        <f t="shared" si="3"/>
        <v>22267151.480314389</v>
      </c>
      <c r="AC37" s="37">
        <f t="shared" si="11"/>
        <v>0.95530273629561069</v>
      </c>
    </row>
    <row r="38" spans="1:29" s="8" customFormat="1" x14ac:dyDescent="0.25">
      <c r="A38" s="48">
        <v>35</v>
      </c>
      <c r="B38" s="35" t="s">
        <v>72</v>
      </c>
      <c r="C38" s="10" t="s">
        <v>73</v>
      </c>
      <c r="D38" s="4">
        <v>2</v>
      </c>
      <c r="E38" s="27">
        <v>1957.5499999999417</v>
      </c>
      <c r="F38" s="30">
        <v>0.17</v>
      </c>
      <c r="G38" s="26">
        <f t="shared" si="4"/>
        <v>1624.7664999999515</v>
      </c>
      <c r="H38" s="26">
        <v>2188.5899999999215</v>
      </c>
      <c r="I38" s="30">
        <v>7.0000000000000007E-2</v>
      </c>
      <c r="J38" s="26">
        <f t="shared" si="0"/>
        <v>2035.3886999999268</v>
      </c>
      <c r="K38" s="26">
        <v>1996.2299999999457</v>
      </c>
      <c r="L38" s="30">
        <v>0.04</v>
      </c>
      <c r="M38" s="26">
        <f t="shared" si="5"/>
        <v>1916.3807999999478</v>
      </c>
      <c r="N38" s="26">
        <f t="shared" si="1"/>
        <v>5576.5359999998263</v>
      </c>
      <c r="O38" s="5">
        <f t="shared" si="6"/>
        <v>1.0634793375070522E-2</v>
      </c>
      <c r="P38" s="11">
        <v>71820000</v>
      </c>
      <c r="Q38" s="6">
        <f t="shared" si="7"/>
        <v>17955000</v>
      </c>
      <c r="R38" s="7">
        <f t="shared" si="8"/>
        <v>14364000</v>
      </c>
      <c r="S38" s="7">
        <f t="shared" si="2"/>
        <v>3591000</v>
      </c>
      <c r="T38" s="4">
        <f t="shared" si="9"/>
        <v>14078130.708924403</v>
      </c>
      <c r="U38" s="33">
        <v>0</v>
      </c>
      <c r="V38" s="33">
        <v>0</v>
      </c>
      <c r="W38" s="33">
        <v>1</v>
      </c>
      <c r="X38" s="33">
        <v>0</v>
      </c>
      <c r="Y38" s="33">
        <v>1</v>
      </c>
      <c r="Z38" s="33">
        <v>2</v>
      </c>
      <c r="AA38" s="4">
        <f t="shared" si="10"/>
        <v>1436400</v>
      </c>
      <c r="AB38" s="36">
        <f t="shared" si="3"/>
        <v>15514530.708924403</v>
      </c>
      <c r="AC38" s="37">
        <f t="shared" si="11"/>
        <v>0.86407856914087455</v>
      </c>
    </row>
    <row r="39" spans="1:29" s="8" customFormat="1" x14ac:dyDescent="0.25">
      <c r="A39" s="48">
        <v>36</v>
      </c>
      <c r="B39" s="35" t="s">
        <v>74</v>
      </c>
      <c r="C39" s="10" t="s">
        <v>75</v>
      </c>
      <c r="D39" s="4">
        <v>2</v>
      </c>
      <c r="E39" s="27">
        <v>2997.1599999999862</v>
      </c>
      <c r="F39" s="30">
        <v>0.1633</v>
      </c>
      <c r="G39" s="26">
        <f t="shared" si="4"/>
        <v>2507.7237719999885</v>
      </c>
      <c r="H39" s="26">
        <v>2609.6199999999972</v>
      </c>
      <c r="I39" s="30">
        <v>0.14899999999999999</v>
      </c>
      <c r="J39" s="26">
        <f t="shared" si="0"/>
        <v>2220.7866199999976</v>
      </c>
      <c r="K39" s="26">
        <v>2693.0699999999892</v>
      </c>
      <c r="L39" s="30">
        <v>0.13250000000000001</v>
      </c>
      <c r="M39" s="26">
        <f t="shared" si="5"/>
        <v>2336.2382249999905</v>
      </c>
      <c r="N39" s="26">
        <f t="shared" si="1"/>
        <v>7064.7486169999756</v>
      </c>
      <c r="O39" s="5">
        <f t="shared" si="6"/>
        <v>1.3472905364300044E-2</v>
      </c>
      <c r="P39" s="11">
        <v>107610000</v>
      </c>
      <c r="Q39" s="6">
        <f t="shared" si="7"/>
        <v>26902500</v>
      </c>
      <c r="R39" s="7">
        <f t="shared" si="8"/>
        <v>21522000</v>
      </c>
      <c r="S39" s="7">
        <f t="shared" si="2"/>
        <v>5380500</v>
      </c>
      <c r="T39" s="4">
        <f t="shared" si="9"/>
        <v>17835167.648128096</v>
      </c>
      <c r="U39" s="33">
        <v>1</v>
      </c>
      <c r="V39" s="33">
        <v>0</v>
      </c>
      <c r="W39" s="33">
        <v>1</v>
      </c>
      <c r="X39" s="33">
        <v>1</v>
      </c>
      <c r="Y39" s="33">
        <v>1</v>
      </c>
      <c r="Z39" s="33">
        <v>4</v>
      </c>
      <c r="AA39" s="4">
        <f t="shared" si="10"/>
        <v>4304400</v>
      </c>
      <c r="AB39" s="36">
        <f t="shared" si="3"/>
        <v>22139567.648128096</v>
      </c>
      <c r="AC39" s="37">
        <f t="shared" si="11"/>
        <v>0.82295577169884193</v>
      </c>
    </row>
    <row r="40" spans="1:29" s="8" customFormat="1" x14ac:dyDescent="0.25">
      <c r="A40" s="48">
        <v>37</v>
      </c>
      <c r="B40" s="35" t="s">
        <v>76</v>
      </c>
      <c r="C40" s="10" t="s">
        <v>77</v>
      </c>
      <c r="D40" s="4">
        <v>2</v>
      </c>
      <c r="E40" s="27">
        <v>4171.6100000000069</v>
      </c>
      <c r="F40" s="30">
        <v>0.16</v>
      </c>
      <c r="G40" s="26">
        <f t="shared" si="4"/>
        <v>3504.1524000000059</v>
      </c>
      <c r="H40" s="26">
        <v>3985.2300000000159</v>
      </c>
      <c r="I40" s="30">
        <v>0.09</v>
      </c>
      <c r="J40" s="26">
        <f t="shared" si="0"/>
        <v>3626.5593000000144</v>
      </c>
      <c r="K40" s="26">
        <v>4001.4700000000153</v>
      </c>
      <c r="L40" s="30">
        <v>0.06</v>
      </c>
      <c r="M40" s="26">
        <f t="shared" si="5"/>
        <v>3761.3818000000142</v>
      </c>
      <c r="N40" s="26">
        <f t="shared" si="1"/>
        <v>10892.093500000034</v>
      </c>
      <c r="O40" s="5">
        <f t="shared" si="6"/>
        <v>2.0771884875207952E-2</v>
      </c>
      <c r="P40" s="11">
        <v>95964000</v>
      </c>
      <c r="Q40" s="6">
        <f t="shared" si="7"/>
        <v>23991000</v>
      </c>
      <c r="R40" s="7">
        <f t="shared" si="8"/>
        <v>19192800</v>
      </c>
      <c r="S40" s="7">
        <f t="shared" si="2"/>
        <v>4798200</v>
      </c>
      <c r="T40" s="4">
        <f t="shared" si="9"/>
        <v>27497413.445700187</v>
      </c>
      <c r="U40" s="33">
        <v>1</v>
      </c>
      <c r="V40" s="33">
        <v>1</v>
      </c>
      <c r="W40" s="33">
        <v>0</v>
      </c>
      <c r="X40" s="33">
        <v>0</v>
      </c>
      <c r="Y40" s="33">
        <v>1</v>
      </c>
      <c r="Z40" s="33">
        <v>3</v>
      </c>
      <c r="AA40" s="4">
        <f t="shared" si="10"/>
        <v>2878920.0000000005</v>
      </c>
      <c r="AB40" s="36">
        <f t="shared" si="3"/>
        <v>30376333.445700187</v>
      </c>
      <c r="AC40" s="37">
        <f t="shared" si="11"/>
        <v>1.2661553685006957</v>
      </c>
    </row>
    <row r="41" spans="1:29" s="8" customFormat="1" x14ac:dyDescent="0.25">
      <c r="A41" s="48">
        <v>38</v>
      </c>
      <c r="B41" s="35" t="s">
        <v>78</v>
      </c>
      <c r="C41" s="10" t="s">
        <v>79</v>
      </c>
      <c r="D41" s="4">
        <v>2</v>
      </c>
      <c r="E41" s="27">
        <v>3255.8599999999055</v>
      </c>
      <c r="F41" s="30">
        <v>0.08</v>
      </c>
      <c r="G41" s="26">
        <f t="shared" si="4"/>
        <v>2995.3911999999132</v>
      </c>
      <c r="H41" s="26">
        <v>2974.1899999998859</v>
      </c>
      <c r="I41" s="30">
        <v>0.05</v>
      </c>
      <c r="J41" s="26">
        <f t="shared" si="0"/>
        <v>2825.4804999998914</v>
      </c>
      <c r="K41" s="26">
        <v>2876.8699999999021</v>
      </c>
      <c r="L41" s="30">
        <v>0.05</v>
      </c>
      <c r="M41" s="26">
        <f t="shared" si="5"/>
        <v>2733.0264999999067</v>
      </c>
      <c r="N41" s="26">
        <f t="shared" si="1"/>
        <v>8553.8981999997122</v>
      </c>
      <c r="O41" s="5">
        <f t="shared" si="6"/>
        <v>1.631280420468682E-2</v>
      </c>
      <c r="P41" s="11">
        <v>94948000</v>
      </c>
      <c r="Q41" s="6">
        <f t="shared" si="7"/>
        <v>23737000</v>
      </c>
      <c r="R41" s="7">
        <f t="shared" si="8"/>
        <v>18989600</v>
      </c>
      <c r="S41" s="7">
        <f t="shared" si="2"/>
        <v>4747400</v>
      </c>
      <c r="T41" s="4">
        <f t="shared" si="9"/>
        <v>21594569.985817876</v>
      </c>
      <c r="U41" s="33">
        <v>1</v>
      </c>
      <c r="V41" s="33">
        <v>0</v>
      </c>
      <c r="W41" s="33">
        <v>0</v>
      </c>
      <c r="X41" s="33">
        <v>0</v>
      </c>
      <c r="Y41" s="33">
        <v>1</v>
      </c>
      <c r="Z41" s="33">
        <v>2</v>
      </c>
      <c r="AA41" s="4">
        <f t="shared" si="10"/>
        <v>1898960</v>
      </c>
      <c r="AB41" s="36">
        <f t="shared" si="3"/>
        <v>23493529.985817876</v>
      </c>
      <c r="AC41" s="37">
        <f t="shared" si="11"/>
        <v>0.98974301663301489</v>
      </c>
    </row>
    <row r="42" spans="1:29" s="8" customFormat="1" x14ac:dyDescent="0.25">
      <c r="A42" s="48">
        <v>39</v>
      </c>
      <c r="B42" s="35" t="s">
        <v>80</v>
      </c>
      <c r="C42" s="10" t="s">
        <v>134</v>
      </c>
      <c r="D42" s="4">
        <v>3</v>
      </c>
      <c r="E42" s="27">
        <v>8821.4299999999257</v>
      </c>
      <c r="F42" s="30">
        <v>0.1275</v>
      </c>
      <c r="G42" s="26">
        <f t="shared" si="4"/>
        <v>7696.6976749999358</v>
      </c>
      <c r="H42" s="26">
        <v>9092.3699999999244</v>
      </c>
      <c r="I42" s="30">
        <v>8.9099999999999999E-2</v>
      </c>
      <c r="J42" s="26">
        <f t="shared" si="0"/>
        <v>8282.2398329999323</v>
      </c>
      <c r="K42" s="26">
        <v>9328.849999999944</v>
      </c>
      <c r="L42" s="30">
        <v>8.0399999999999999E-2</v>
      </c>
      <c r="M42" s="26">
        <f t="shared" si="5"/>
        <v>8578.8104599999479</v>
      </c>
      <c r="N42" s="26">
        <f t="shared" si="1"/>
        <v>24557.747967999814</v>
      </c>
      <c r="O42" s="5">
        <f t="shared" si="6"/>
        <v>4.6833119233291795E-2</v>
      </c>
      <c r="P42" s="11">
        <v>366891000</v>
      </c>
      <c r="Q42" s="6">
        <f t="shared" si="7"/>
        <v>91722750</v>
      </c>
      <c r="R42" s="7">
        <f t="shared" si="8"/>
        <v>73378200</v>
      </c>
      <c r="S42" s="7">
        <f t="shared" si="2"/>
        <v>18344550</v>
      </c>
      <c r="T42" s="4">
        <f t="shared" si="9"/>
        <v>61996763.906901129</v>
      </c>
      <c r="U42" s="33">
        <v>0</v>
      </c>
      <c r="V42" s="33">
        <v>1</v>
      </c>
      <c r="W42" s="33">
        <v>1</v>
      </c>
      <c r="X42" s="33">
        <v>0</v>
      </c>
      <c r="Y42" s="33">
        <v>1</v>
      </c>
      <c r="Z42" s="33">
        <v>3</v>
      </c>
      <c r="AA42" s="4">
        <f t="shared" si="10"/>
        <v>11006730.000000002</v>
      </c>
      <c r="AB42" s="36">
        <f t="shared" si="3"/>
        <v>73003493.906901136</v>
      </c>
      <c r="AC42" s="37">
        <f t="shared" si="11"/>
        <v>0.7959147965679304</v>
      </c>
    </row>
    <row r="43" spans="1:29" s="8" customFormat="1" x14ac:dyDescent="0.25">
      <c r="A43" s="48">
        <v>40</v>
      </c>
      <c r="B43" s="35" t="s">
        <v>81</v>
      </c>
      <c r="C43" s="10" t="s">
        <v>82</v>
      </c>
      <c r="D43" s="4">
        <v>3</v>
      </c>
      <c r="E43" s="27">
        <v>12454.330000000087</v>
      </c>
      <c r="F43" s="30">
        <v>0.1</v>
      </c>
      <c r="G43" s="26">
        <f t="shared" si="4"/>
        <v>11208.897000000079</v>
      </c>
      <c r="H43" s="26">
        <v>10980.89999999987</v>
      </c>
      <c r="I43" s="30">
        <v>8.1000000000000003E-2</v>
      </c>
      <c r="J43" s="26">
        <f t="shared" si="0"/>
        <v>10091.447099999881</v>
      </c>
      <c r="K43" s="26">
        <v>9937.8699999996916</v>
      </c>
      <c r="L43" s="30">
        <v>7.2800000000000004E-2</v>
      </c>
      <c r="M43" s="26">
        <f t="shared" si="5"/>
        <v>9214.3930639997143</v>
      </c>
      <c r="N43" s="26">
        <f t="shared" si="1"/>
        <v>30514.737163999671</v>
      </c>
      <c r="O43" s="5">
        <f t="shared" si="6"/>
        <v>5.8193459996265073E-2</v>
      </c>
      <c r="P43" s="11">
        <v>378107000</v>
      </c>
      <c r="Q43" s="6">
        <f t="shared" si="7"/>
        <v>94526750</v>
      </c>
      <c r="R43" s="7">
        <f t="shared" si="8"/>
        <v>75621400</v>
      </c>
      <c r="S43" s="7">
        <f t="shared" si="2"/>
        <v>18905350</v>
      </c>
      <c r="T43" s="4">
        <f t="shared" si="9"/>
        <v>77035360.005435973</v>
      </c>
      <c r="U43" s="33">
        <v>1</v>
      </c>
      <c r="V43" s="33">
        <v>0</v>
      </c>
      <c r="W43" s="33">
        <v>1</v>
      </c>
      <c r="X43" s="33">
        <v>1</v>
      </c>
      <c r="Y43" s="33">
        <v>1</v>
      </c>
      <c r="Z43" s="33">
        <v>4</v>
      </c>
      <c r="AA43" s="4">
        <f t="shared" si="10"/>
        <v>15124280</v>
      </c>
      <c r="AB43" s="36">
        <f t="shared" si="3"/>
        <v>92159640.005435973</v>
      </c>
      <c r="AC43" s="37">
        <f t="shared" si="11"/>
        <v>0.97495830551072549</v>
      </c>
    </row>
    <row r="44" spans="1:29" s="8" customFormat="1" x14ac:dyDescent="0.25">
      <c r="A44" s="48">
        <v>41</v>
      </c>
      <c r="B44" s="35" t="s">
        <v>83</v>
      </c>
      <c r="C44" s="10" t="s">
        <v>142</v>
      </c>
      <c r="D44" s="4">
        <v>3</v>
      </c>
      <c r="E44" s="27">
        <v>4102.0499999999638</v>
      </c>
      <c r="F44" s="30">
        <v>6.6600000000000006E-2</v>
      </c>
      <c r="G44" s="26">
        <f t="shared" si="4"/>
        <v>3828.8534699999664</v>
      </c>
      <c r="H44" s="26">
        <v>3719.5799999999681</v>
      </c>
      <c r="I44" s="30">
        <v>0.19</v>
      </c>
      <c r="J44" s="26">
        <f t="shared" si="0"/>
        <v>3012.8597999999743</v>
      </c>
      <c r="K44" s="26">
        <v>3952.1799999999716</v>
      </c>
      <c r="L44" s="30">
        <v>0.35</v>
      </c>
      <c r="M44" s="26">
        <f t="shared" si="5"/>
        <v>2568.9169999999817</v>
      </c>
      <c r="N44" s="26">
        <f t="shared" si="1"/>
        <v>9410.6302699999214</v>
      </c>
      <c r="O44" s="5">
        <f t="shared" si="6"/>
        <v>1.7946644377555599E-2</v>
      </c>
      <c r="P44" s="11">
        <v>107531000</v>
      </c>
      <c r="Q44" s="6">
        <f t="shared" si="7"/>
        <v>26882750</v>
      </c>
      <c r="R44" s="7">
        <f t="shared" si="8"/>
        <v>21506200</v>
      </c>
      <c r="S44" s="7">
        <f t="shared" si="2"/>
        <v>5376550</v>
      </c>
      <c r="T44" s="4">
        <f t="shared" si="9"/>
        <v>23757415.534378972</v>
      </c>
      <c r="U44" s="33">
        <v>1</v>
      </c>
      <c r="V44" s="33">
        <v>1</v>
      </c>
      <c r="W44" s="33">
        <v>1</v>
      </c>
      <c r="X44" s="33">
        <v>1</v>
      </c>
      <c r="Y44" s="33">
        <v>1</v>
      </c>
      <c r="Z44" s="33">
        <v>5</v>
      </c>
      <c r="AA44" s="4">
        <f t="shared" si="10"/>
        <v>5376550</v>
      </c>
      <c r="AB44" s="36">
        <f t="shared" si="3"/>
        <v>29133965.534378972</v>
      </c>
      <c r="AC44" s="37">
        <f t="shared" si="11"/>
        <v>1.0837420105598934</v>
      </c>
    </row>
    <row r="45" spans="1:29" s="8" customFormat="1" x14ac:dyDescent="0.25">
      <c r="A45" s="48">
        <v>42</v>
      </c>
      <c r="B45" s="35" t="s">
        <v>84</v>
      </c>
      <c r="C45" s="10" t="s">
        <v>143</v>
      </c>
      <c r="D45" s="4">
        <v>3</v>
      </c>
      <c r="E45" s="27">
        <v>5022.6299999999901</v>
      </c>
      <c r="F45" s="30">
        <v>5.3499999999999999E-2</v>
      </c>
      <c r="G45" s="26">
        <f t="shared" si="4"/>
        <v>4753.9192949999906</v>
      </c>
      <c r="H45" s="26">
        <v>5233.9099999999817</v>
      </c>
      <c r="I45" s="30">
        <v>4.8800000000000003E-2</v>
      </c>
      <c r="J45" s="26">
        <f t="shared" si="0"/>
        <v>4978.495191999983</v>
      </c>
      <c r="K45" s="26">
        <v>5310.2199999999621</v>
      </c>
      <c r="L45" s="30">
        <v>1.72E-2</v>
      </c>
      <c r="M45" s="26">
        <f t="shared" si="5"/>
        <v>5218.8842159999631</v>
      </c>
      <c r="N45" s="26">
        <f t="shared" si="1"/>
        <v>14951.298702999935</v>
      </c>
      <c r="O45" s="5">
        <f t="shared" si="6"/>
        <v>2.8513036120518032E-2</v>
      </c>
      <c r="P45" s="11">
        <v>127912000</v>
      </c>
      <c r="Q45" s="6">
        <f t="shared" si="7"/>
        <v>31978000</v>
      </c>
      <c r="R45" s="7">
        <f t="shared" si="8"/>
        <v>25582400</v>
      </c>
      <c r="S45" s="7">
        <f t="shared" si="2"/>
        <v>6395600</v>
      </c>
      <c r="T45" s="4">
        <f t="shared" si="9"/>
        <v>37744997.505442724</v>
      </c>
      <c r="U45" s="33">
        <v>1</v>
      </c>
      <c r="V45" s="33">
        <v>1</v>
      </c>
      <c r="W45" s="33">
        <v>0</v>
      </c>
      <c r="X45" s="33">
        <v>0</v>
      </c>
      <c r="Y45" s="33">
        <v>1</v>
      </c>
      <c r="Z45" s="33">
        <v>3</v>
      </c>
      <c r="AA45" s="4">
        <f t="shared" si="10"/>
        <v>3837360.0000000005</v>
      </c>
      <c r="AB45" s="36">
        <f t="shared" si="3"/>
        <v>41582357.505442724</v>
      </c>
      <c r="AC45" s="37">
        <f t="shared" si="11"/>
        <v>1.3003426576222004</v>
      </c>
    </row>
    <row r="46" spans="1:29" s="8" customFormat="1" x14ac:dyDescent="0.25">
      <c r="A46" s="48">
        <v>43</v>
      </c>
      <c r="B46" s="35" t="s">
        <v>85</v>
      </c>
      <c r="C46" s="10" t="s">
        <v>144</v>
      </c>
      <c r="D46" s="4">
        <v>3</v>
      </c>
      <c r="E46" s="27">
        <v>5411.7100000000055</v>
      </c>
      <c r="F46" s="30">
        <v>0.36</v>
      </c>
      <c r="G46" s="26">
        <f t="shared" si="4"/>
        <v>3463.4944000000037</v>
      </c>
      <c r="H46" s="26">
        <v>4624.8499999999858</v>
      </c>
      <c r="I46" s="30">
        <v>8.1500000000000003E-2</v>
      </c>
      <c r="J46" s="26">
        <f t="shared" si="0"/>
        <v>4247.9247249999871</v>
      </c>
      <c r="K46" s="26">
        <v>4761.9199999999983</v>
      </c>
      <c r="L46" s="30">
        <v>9.5500000000000002E-2</v>
      </c>
      <c r="M46" s="26">
        <f t="shared" si="5"/>
        <v>4307.1566399999983</v>
      </c>
      <c r="N46" s="26">
        <f t="shared" si="1"/>
        <v>12018.57576499999</v>
      </c>
      <c r="O46" s="5">
        <f t="shared" si="6"/>
        <v>2.2920155078961026E-2</v>
      </c>
      <c r="P46" s="11">
        <v>158431000</v>
      </c>
      <c r="Q46" s="6">
        <f t="shared" si="7"/>
        <v>39607750</v>
      </c>
      <c r="R46" s="7">
        <f t="shared" si="8"/>
        <v>31686200</v>
      </c>
      <c r="S46" s="7">
        <f t="shared" si="2"/>
        <v>7921550</v>
      </c>
      <c r="T46" s="4">
        <f t="shared" si="9"/>
        <v>30341251.370884407</v>
      </c>
      <c r="U46" s="33">
        <v>1</v>
      </c>
      <c r="V46" s="33">
        <v>1</v>
      </c>
      <c r="W46" s="33">
        <v>0</v>
      </c>
      <c r="X46" s="33">
        <v>0</v>
      </c>
      <c r="Y46" s="33">
        <v>1</v>
      </c>
      <c r="Z46" s="33">
        <v>3</v>
      </c>
      <c r="AA46" s="4">
        <f t="shared" si="10"/>
        <v>4752930.0000000009</v>
      </c>
      <c r="AB46" s="36">
        <f t="shared" si="3"/>
        <v>35094181.370884411</v>
      </c>
      <c r="AC46" s="37">
        <f t="shared" si="11"/>
        <v>0.88604329634691215</v>
      </c>
    </row>
    <row r="47" spans="1:29" s="8" customFormat="1" x14ac:dyDescent="0.25">
      <c r="A47" s="48">
        <v>44</v>
      </c>
      <c r="B47" s="35" t="s">
        <v>86</v>
      </c>
      <c r="C47" s="10" t="s">
        <v>87</v>
      </c>
      <c r="D47" s="4">
        <v>3</v>
      </c>
      <c r="E47" s="27">
        <v>20007.830000000009</v>
      </c>
      <c r="F47" s="30">
        <v>0.14000000000000001</v>
      </c>
      <c r="G47" s="26">
        <f t="shared" si="4"/>
        <v>17206.733800000009</v>
      </c>
      <c r="H47" s="26">
        <v>23149.990000000194</v>
      </c>
      <c r="I47" s="30">
        <v>0.17549999999999999</v>
      </c>
      <c r="J47" s="26">
        <f t="shared" si="0"/>
        <v>19087.166755000162</v>
      </c>
      <c r="K47" s="26">
        <v>23032.370000000279</v>
      </c>
      <c r="L47" s="30">
        <v>0.2356</v>
      </c>
      <c r="M47" s="26">
        <f t="shared" si="5"/>
        <v>17605.943628000212</v>
      </c>
      <c r="N47" s="26">
        <f t="shared" si="1"/>
        <v>53899.844183000387</v>
      </c>
      <c r="O47" s="5">
        <f t="shared" si="6"/>
        <v>0.10279028160756494</v>
      </c>
      <c r="P47" s="11">
        <v>934579000</v>
      </c>
      <c r="Q47" s="6">
        <f t="shared" si="7"/>
        <v>233644750</v>
      </c>
      <c r="R47" s="7">
        <f t="shared" si="8"/>
        <v>186915800</v>
      </c>
      <c r="S47" s="7">
        <f t="shared" si="2"/>
        <v>46728950</v>
      </c>
      <c r="T47" s="4">
        <f t="shared" si="9"/>
        <v>136071757.01886651</v>
      </c>
      <c r="U47" s="33">
        <v>1</v>
      </c>
      <c r="V47" s="33">
        <v>0</v>
      </c>
      <c r="W47" s="33">
        <v>1</v>
      </c>
      <c r="X47" s="33">
        <v>1</v>
      </c>
      <c r="Y47" s="33">
        <v>0</v>
      </c>
      <c r="Z47" s="33">
        <v>3</v>
      </c>
      <c r="AA47" s="4">
        <f t="shared" si="10"/>
        <v>28037370.000000004</v>
      </c>
      <c r="AB47" s="36">
        <f t="shared" si="3"/>
        <v>164109127.01886651</v>
      </c>
      <c r="AC47" s="37">
        <f t="shared" si="11"/>
        <v>0.70238739376282378</v>
      </c>
    </row>
    <row r="48" spans="1:29" s="8" customFormat="1" x14ac:dyDescent="0.25">
      <c r="A48" s="48">
        <v>45</v>
      </c>
      <c r="B48" s="35" t="s">
        <v>88</v>
      </c>
      <c r="C48" s="10" t="s">
        <v>89</v>
      </c>
      <c r="D48" s="4">
        <v>3</v>
      </c>
      <c r="E48" s="27">
        <v>13168.829999999914</v>
      </c>
      <c r="F48" s="30">
        <v>0.20569999999999999</v>
      </c>
      <c r="G48" s="26">
        <f t="shared" si="4"/>
        <v>10460.001668999932</v>
      </c>
      <c r="H48" s="26">
        <v>12335.639999999919</v>
      </c>
      <c r="I48" s="30">
        <v>0.1429</v>
      </c>
      <c r="J48" s="26">
        <f t="shared" si="0"/>
        <v>10572.87704399993</v>
      </c>
      <c r="K48" s="26">
        <v>12081.259999999957</v>
      </c>
      <c r="L48" s="30">
        <v>0.11269999999999999</v>
      </c>
      <c r="M48" s="26">
        <f t="shared" si="5"/>
        <v>10719.70199799996</v>
      </c>
      <c r="N48" s="26">
        <f t="shared" si="1"/>
        <v>31752.58071099982</v>
      </c>
      <c r="O48" s="5">
        <f t="shared" si="6"/>
        <v>6.055410293894694E-2</v>
      </c>
      <c r="P48" s="11">
        <v>300965000</v>
      </c>
      <c r="Q48" s="6">
        <f t="shared" si="7"/>
        <v>75241250</v>
      </c>
      <c r="R48" s="7">
        <f t="shared" si="8"/>
        <v>60193000</v>
      </c>
      <c r="S48" s="7">
        <f t="shared" si="2"/>
        <v>15048250</v>
      </c>
      <c r="T48" s="4">
        <f t="shared" si="9"/>
        <v>80160332.793537274</v>
      </c>
      <c r="U48" s="33">
        <v>0</v>
      </c>
      <c r="V48" s="33">
        <v>0</v>
      </c>
      <c r="W48" s="33">
        <v>0</v>
      </c>
      <c r="X48" s="33">
        <v>1</v>
      </c>
      <c r="Y48" s="33">
        <v>0</v>
      </c>
      <c r="Z48" s="33">
        <v>1</v>
      </c>
      <c r="AA48" s="4">
        <f t="shared" si="10"/>
        <v>3009650</v>
      </c>
      <c r="AB48" s="36">
        <f t="shared" si="3"/>
        <v>83169982.793537274</v>
      </c>
      <c r="AC48" s="37">
        <f t="shared" si="11"/>
        <v>1.1053774730422112</v>
      </c>
    </row>
    <row r="49" spans="1:29" s="8" customFormat="1" x14ac:dyDescent="0.25">
      <c r="A49" s="48">
        <v>46</v>
      </c>
      <c r="B49" s="35" t="s">
        <v>90</v>
      </c>
      <c r="C49" s="10" t="s">
        <v>91</v>
      </c>
      <c r="D49" s="4">
        <v>3</v>
      </c>
      <c r="E49" s="27">
        <v>4942.7899999999872</v>
      </c>
      <c r="F49" s="30">
        <v>0.12130000000000001</v>
      </c>
      <c r="G49" s="26">
        <f t="shared" si="4"/>
        <v>4343.2295729999887</v>
      </c>
      <c r="H49" s="26">
        <v>4822.7500000000036</v>
      </c>
      <c r="I49" s="30">
        <v>0.123</v>
      </c>
      <c r="J49" s="26">
        <f t="shared" si="0"/>
        <v>4229.5517500000033</v>
      </c>
      <c r="K49" s="26">
        <v>4316.5400000000363</v>
      </c>
      <c r="L49" s="30">
        <v>7.5399999999999995E-2</v>
      </c>
      <c r="M49" s="26">
        <f t="shared" si="5"/>
        <v>3991.0728840000334</v>
      </c>
      <c r="N49" s="26">
        <f t="shared" si="1"/>
        <v>12563.854207000026</v>
      </c>
      <c r="O49" s="5">
        <f t="shared" si="6"/>
        <v>2.3960034237376023E-2</v>
      </c>
      <c r="P49" s="11">
        <v>110962000</v>
      </c>
      <c r="Q49" s="6">
        <f t="shared" si="7"/>
        <v>27740500</v>
      </c>
      <c r="R49" s="7">
        <f t="shared" si="8"/>
        <v>22192400</v>
      </c>
      <c r="S49" s="7">
        <f t="shared" si="2"/>
        <v>5548100</v>
      </c>
      <c r="T49" s="4">
        <f t="shared" si="9"/>
        <v>31717822.987966299</v>
      </c>
      <c r="U49" s="33">
        <v>0</v>
      </c>
      <c r="V49" s="33">
        <v>0</v>
      </c>
      <c r="W49" s="33">
        <v>0</v>
      </c>
      <c r="X49" s="33">
        <v>0</v>
      </c>
      <c r="Y49" s="33">
        <v>0</v>
      </c>
      <c r="Z49" s="33">
        <v>0</v>
      </c>
      <c r="AA49" s="4">
        <f t="shared" si="10"/>
        <v>0</v>
      </c>
      <c r="AB49" s="36">
        <f t="shared" si="3"/>
        <v>31717822.987966299</v>
      </c>
      <c r="AC49" s="37">
        <f t="shared" si="11"/>
        <v>1.1433760382100646</v>
      </c>
    </row>
    <row r="50" spans="1:29" s="8" customFormat="1" x14ac:dyDescent="0.25">
      <c r="A50" s="48">
        <v>47</v>
      </c>
      <c r="B50" s="35" t="s">
        <v>92</v>
      </c>
      <c r="C50" s="10" t="s">
        <v>138</v>
      </c>
      <c r="D50" s="4">
        <v>4</v>
      </c>
      <c r="E50" s="27">
        <v>3659.9099999999889</v>
      </c>
      <c r="F50" s="30">
        <v>3.5099999999999999E-2</v>
      </c>
      <c r="G50" s="26">
        <f t="shared" si="4"/>
        <v>3531.4471589999894</v>
      </c>
      <c r="H50" s="26">
        <v>5671.360000000077</v>
      </c>
      <c r="I50" s="30">
        <v>0.05</v>
      </c>
      <c r="J50" s="26">
        <f t="shared" si="0"/>
        <v>5387.7920000000731</v>
      </c>
      <c r="K50" s="26">
        <v>4716.1699999999901</v>
      </c>
      <c r="L50" s="30">
        <v>0.04</v>
      </c>
      <c r="M50" s="26">
        <f t="shared" si="5"/>
        <v>4527.5231999999905</v>
      </c>
      <c r="N50" s="26">
        <f t="shared" si="1"/>
        <v>13446.762359000053</v>
      </c>
      <c r="O50" s="5">
        <f t="shared" si="6"/>
        <v>2.5643793790920719E-2</v>
      </c>
      <c r="P50" s="11">
        <v>110593000</v>
      </c>
      <c r="Q50" s="6">
        <f t="shared" si="7"/>
        <v>27648250</v>
      </c>
      <c r="R50" s="7">
        <f t="shared" si="8"/>
        <v>22118600</v>
      </c>
      <c r="S50" s="7">
        <f t="shared" si="2"/>
        <v>5529650</v>
      </c>
      <c r="T50" s="4">
        <f t="shared" si="9"/>
        <v>33946750.832748733</v>
      </c>
      <c r="U50" s="33">
        <v>1</v>
      </c>
      <c r="V50" s="33">
        <v>1</v>
      </c>
      <c r="W50" s="33">
        <v>1</v>
      </c>
      <c r="X50" s="33">
        <v>1</v>
      </c>
      <c r="Y50" s="33">
        <v>0</v>
      </c>
      <c r="Z50" s="33">
        <v>4</v>
      </c>
      <c r="AA50" s="4">
        <f t="shared" si="10"/>
        <v>4423720</v>
      </c>
      <c r="AB50" s="36">
        <f t="shared" si="3"/>
        <v>38370470.832748733</v>
      </c>
      <c r="AC50" s="37">
        <f t="shared" si="11"/>
        <v>1.3878083000822379</v>
      </c>
    </row>
    <row r="51" spans="1:29" s="8" customFormat="1" x14ac:dyDescent="0.25">
      <c r="A51" s="48">
        <v>48</v>
      </c>
      <c r="B51" s="35" t="s">
        <v>93</v>
      </c>
      <c r="C51" s="10" t="s">
        <v>132</v>
      </c>
      <c r="D51" s="4">
        <v>4</v>
      </c>
      <c r="E51" s="27">
        <v>2798.8699999999949</v>
      </c>
      <c r="F51" s="30">
        <v>6.1600000000000002E-2</v>
      </c>
      <c r="G51" s="26">
        <f t="shared" si="4"/>
        <v>2626.4596079999951</v>
      </c>
      <c r="H51" s="26">
        <v>3004.6100000000047</v>
      </c>
      <c r="I51" s="30">
        <v>0.1676</v>
      </c>
      <c r="J51" s="26">
        <f t="shared" si="0"/>
        <v>2501.0373640000039</v>
      </c>
      <c r="K51" s="26">
        <v>2791.1299999999974</v>
      </c>
      <c r="L51" s="30">
        <v>0.14660000000000001</v>
      </c>
      <c r="M51" s="26">
        <f t="shared" si="5"/>
        <v>2381.9503419999974</v>
      </c>
      <c r="N51" s="26">
        <f t="shared" si="1"/>
        <v>7509.4473139999964</v>
      </c>
      <c r="O51" s="5">
        <f t="shared" si="6"/>
        <v>1.432097283069109E-2</v>
      </c>
      <c r="P51" s="11">
        <v>102484000</v>
      </c>
      <c r="Q51" s="6">
        <f t="shared" si="7"/>
        <v>25621000</v>
      </c>
      <c r="R51" s="7">
        <f t="shared" si="8"/>
        <v>20496800</v>
      </c>
      <c r="S51" s="7">
        <f t="shared" si="2"/>
        <v>5124200</v>
      </c>
      <c r="T51" s="4">
        <f t="shared" si="9"/>
        <v>18957822.712572198</v>
      </c>
      <c r="U51" s="33">
        <v>0</v>
      </c>
      <c r="V51" s="33">
        <v>0</v>
      </c>
      <c r="W51" s="33">
        <v>0</v>
      </c>
      <c r="X51" s="33">
        <v>1</v>
      </c>
      <c r="Y51" s="33">
        <v>1</v>
      </c>
      <c r="Z51" s="33">
        <v>2</v>
      </c>
      <c r="AA51" s="4">
        <f t="shared" si="10"/>
        <v>2049680</v>
      </c>
      <c r="AB51" s="36">
        <f t="shared" si="3"/>
        <v>21007502.712572198</v>
      </c>
      <c r="AC51" s="37">
        <f t="shared" si="11"/>
        <v>0.81993297344257443</v>
      </c>
    </row>
    <row r="52" spans="1:29" s="8" customFormat="1" x14ac:dyDescent="0.25">
      <c r="A52" s="48">
        <v>49</v>
      </c>
      <c r="B52" s="35" t="s">
        <v>94</v>
      </c>
      <c r="C52" s="10" t="s">
        <v>95</v>
      </c>
      <c r="D52" s="4">
        <v>5</v>
      </c>
      <c r="E52" s="27">
        <v>7303.199999999827</v>
      </c>
      <c r="F52" s="30">
        <v>0.16969999999999999</v>
      </c>
      <c r="G52" s="26">
        <f t="shared" si="4"/>
        <v>6063.8469599998571</v>
      </c>
      <c r="H52" s="26">
        <v>8163.9799999997304</v>
      </c>
      <c r="I52" s="30">
        <v>0.1512</v>
      </c>
      <c r="J52" s="26">
        <f t="shared" si="0"/>
        <v>6929.5862239997714</v>
      </c>
      <c r="K52" s="26">
        <v>6809.0699999997832</v>
      </c>
      <c r="L52" s="30">
        <v>0.12089999999999999</v>
      </c>
      <c r="M52" s="26">
        <f t="shared" si="5"/>
        <v>5985.8534369998097</v>
      </c>
      <c r="N52" s="26">
        <f t="shared" si="1"/>
        <v>18979.286620999439</v>
      </c>
      <c r="O52" s="5">
        <f t="shared" si="6"/>
        <v>3.6194654104371546E-2</v>
      </c>
      <c r="P52" s="11">
        <v>179202000</v>
      </c>
      <c r="Q52" s="6">
        <f t="shared" si="7"/>
        <v>44800500</v>
      </c>
      <c r="R52" s="7">
        <f t="shared" si="8"/>
        <v>35840400</v>
      </c>
      <c r="S52" s="7">
        <f t="shared" si="2"/>
        <v>8960100</v>
      </c>
      <c r="T52" s="4">
        <f t="shared" si="9"/>
        <v>47913772.602306984</v>
      </c>
      <c r="U52" s="33">
        <v>0</v>
      </c>
      <c r="V52" s="33">
        <v>0</v>
      </c>
      <c r="W52" s="33">
        <v>1</v>
      </c>
      <c r="X52" s="33">
        <v>0</v>
      </c>
      <c r="Y52" s="33">
        <v>0</v>
      </c>
      <c r="Z52" s="33">
        <v>1</v>
      </c>
      <c r="AA52" s="4">
        <f t="shared" si="10"/>
        <v>1792020</v>
      </c>
      <c r="AB52" s="36">
        <f t="shared" si="3"/>
        <v>49705792.602306984</v>
      </c>
      <c r="AC52" s="37">
        <f t="shared" si="11"/>
        <v>1.1094919164363564</v>
      </c>
    </row>
    <row r="53" spans="1:29" s="8" customFormat="1" x14ac:dyDescent="0.25">
      <c r="A53" s="48">
        <v>50</v>
      </c>
      <c r="B53" s="35" t="s">
        <v>96</v>
      </c>
      <c r="C53" s="10" t="s">
        <v>130</v>
      </c>
      <c r="D53" s="4">
        <v>5</v>
      </c>
      <c r="E53" s="27">
        <v>4997.9999999999927</v>
      </c>
      <c r="F53" s="30">
        <v>5.5800000000000002E-2</v>
      </c>
      <c r="G53" s="26">
        <f t="shared" si="4"/>
        <v>4719.1115999999929</v>
      </c>
      <c r="H53" s="26">
        <v>5201.3099999999895</v>
      </c>
      <c r="I53" s="30">
        <v>1.7500000000000002E-2</v>
      </c>
      <c r="J53" s="26">
        <f t="shared" si="0"/>
        <v>5110.2870749999902</v>
      </c>
      <c r="K53" s="26">
        <v>3941.5300000000402</v>
      </c>
      <c r="L53" s="30">
        <v>9.7000000000000003E-3</v>
      </c>
      <c r="M53" s="26">
        <f t="shared" si="5"/>
        <v>3903.2971590000398</v>
      </c>
      <c r="N53" s="26">
        <f t="shared" si="1"/>
        <v>13732.695834000022</v>
      </c>
      <c r="O53" s="5">
        <f t="shared" si="6"/>
        <v>2.6189086321201285E-2</v>
      </c>
      <c r="P53" s="11">
        <v>121202000</v>
      </c>
      <c r="Q53" s="6">
        <f t="shared" si="7"/>
        <v>30300500</v>
      </c>
      <c r="R53" s="7">
        <f t="shared" si="8"/>
        <v>24240400</v>
      </c>
      <c r="S53" s="7">
        <f t="shared" si="2"/>
        <v>6060100</v>
      </c>
      <c r="T53" s="4">
        <f t="shared" si="9"/>
        <v>34668598.380241774</v>
      </c>
      <c r="U53" s="33">
        <v>1</v>
      </c>
      <c r="V53" s="33">
        <v>1</v>
      </c>
      <c r="W53" s="33">
        <v>0</v>
      </c>
      <c r="X53" s="33">
        <v>1</v>
      </c>
      <c r="Y53" s="33">
        <v>1</v>
      </c>
      <c r="Z53" s="33">
        <v>4</v>
      </c>
      <c r="AA53" s="4">
        <f t="shared" si="10"/>
        <v>4848080</v>
      </c>
      <c r="AB53" s="36">
        <f t="shared" si="3"/>
        <v>39516678.380241774</v>
      </c>
      <c r="AC53" s="37">
        <f t="shared" si="11"/>
        <v>1.3041592838481799</v>
      </c>
    </row>
    <row r="54" spans="1:29" s="8" customFormat="1" x14ac:dyDescent="0.25">
      <c r="A54" s="48">
        <v>51</v>
      </c>
      <c r="B54" s="35" t="s">
        <v>97</v>
      </c>
      <c r="C54" s="9" t="s">
        <v>133</v>
      </c>
      <c r="D54" s="4">
        <v>6</v>
      </c>
      <c r="E54" s="27">
        <v>1952.6300000000092</v>
      </c>
      <c r="F54" s="30">
        <v>3.2300000000000002E-2</v>
      </c>
      <c r="G54" s="26">
        <f t="shared" si="4"/>
        <v>1889.560051000009</v>
      </c>
      <c r="H54" s="26">
        <v>2115.2300000000096</v>
      </c>
      <c r="I54" s="30">
        <v>2.9600000000000001E-2</v>
      </c>
      <c r="J54" s="26">
        <f t="shared" si="0"/>
        <v>2052.6191920000092</v>
      </c>
      <c r="K54" s="26">
        <v>1898.2600000000109</v>
      </c>
      <c r="L54" s="30">
        <v>2.8799999999999999E-2</v>
      </c>
      <c r="M54" s="26">
        <f t="shared" si="5"/>
        <v>1843.5901120000105</v>
      </c>
      <c r="N54" s="26">
        <f t="shared" si="1"/>
        <v>5785.7693550000286</v>
      </c>
      <c r="O54" s="5">
        <f t="shared" si="6"/>
        <v>1.1033814110810414E-2</v>
      </c>
      <c r="P54" s="11">
        <v>76452000</v>
      </c>
      <c r="Q54" s="6">
        <f t="shared" si="7"/>
        <v>19113000</v>
      </c>
      <c r="R54" s="7">
        <f t="shared" si="8"/>
        <v>15290400</v>
      </c>
      <c r="S54" s="7">
        <f t="shared" si="2"/>
        <v>3822600</v>
      </c>
      <c r="T54" s="4">
        <f t="shared" si="9"/>
        <v>14606346.52611983</v>
      </c>
      <c r="U54" s="33">
        <v>1</v>
      </c>
      <c r="V54" s="33">
        <v>0</v>
      </c>
      <c r="W54" s="33">
        <v>0</v>
      </c>
      <c r="X54" s="33">
        <v>0</v>
      </c>
      <c r="Y54" s="33">
        <v>1</v>
      </c>
      <c r="Z54" s="33">
        <v>2</v>
      </c>
      <c r="AA54" s="4">
        <f t="shared" si="10"/>
        <v>1529040</v>
      </c>
      <c r="AB54" s="36">
        <f t="shared" si="3"/>
        <v>16135386.52611983</v>
      </c>
      <c r="AC54" s="37">
        <f t="shared" si="11"/>
        <v>0.84421004165331603</v>
      </c>
    </row>
    <row r="55" spans="1:29" s="8" customFormat="1" x14ac:dyDescent="0.25">
      <c r="A55" s="48">
        <v>52</v>
      </c>
      <c r="B55" s="35" t="s">
        <v>98</v>
      </c>
      <c r="C55" s="10" t="s">
        <v>140</v>
      </c>
      <c r="D55" s="4">
        <v>6</v>
      </c>
      <c r="E55" s="27">
        <v>2203.689999999986</v>
      </c>
      <c r="F55" s="30">
        <v>0</v>
      </c>
      <c r="G55" s="26">
        <f t="shared" si="4"/>
        <v>2203.689999999986</v>
      </c>
      <c r="H55" s="26">
        <v>2221.28999999999</v>
      </c>
      <c r="I55" s="30">
        <v>0.05</v>
      </c>
      <c r="J55" s="26">
        <f t="shared" si="0"/>
        <v>2110.2254999999905</v>
      </c>
      <c r="K55" s="26">
        <v>2085.2399999999861</v>
      </c>
      <c r="L55" s="30">
        <v>0.04</v>
      </c>
      <c r="M55" s="26">
        <f t="shared" si="5"/>
        <v>2001.8303999999866</v>
      </c>
      <c r="N55" s="26">
        <f t="shared" si="1"/>
        <v>6315.7458999999635</v>
      </c>
      <c r="O55" s="5">
        <f t="shared" si="6"/>
        <v>1.2044511620825277E-2</v>
      </c>
      <c r="P55" s="11">
        <v>73349000</v>
      </c>
      <c r="Q55" s="6">
        <f t="shared" si="7"/>
        <v>18337250</v>
      </c>
      <c r="R55" s="7">
        <f t="shared" si="8"/>
        <v>14669800</v>
      </c>
      <c r="S55" s="7">
        <f t="shared" si="2"/>
        <v>3667450</v>
      </c>
      <c r="T55" s="4">
        <f t="shared" si="9"/>
        <v>15944288.049885385</v>
      </c>
      <c r="U55" s="33">
        <v>0</v>
      </c>
      <c r="V55" s="33">
        <v>1</v>
      </c>
      <c r="W55" s="33">
        <v>0</v>
      </c>
      <c r="X55" s="33">
        <v>1</v>
      </c>
      <c r="Y55" s="33">
        <v>0</v>
      </c>
      <c r="Z55" s="33">
        <v>2</v>
      </c>
      <c r="AA55" s="4">
        <f t="shared" si="10"/>
        <v>1466980</v>
      </c>
      <c r="AB55" s="36">
        <f t="shared" si="3"/>
        <v>17411268.049885385</v>
      </c>
      <c r="AC55" s="37">
        <f t="shared" si="11"/>
        <v>0.94950268169356822</v>
      </c>
    </row>
    <row r="56" spans="1:29" s="8" customFormat="1" x14ac:dyDescent="0.25">
      <c r="A56" s="48">
        <v>53</v>
      </c>
      <c r="B56" s="35" t="s">
        <v>99</v>
      </c>
      <c r="C56" s="10" t="s">
        <v>139</v>
      </c>
      <c r="D56" s="4">
        <v>6</v>
      </c>
      <c r="E56" s="27">
        <v>3356.0899999999497</v>
      </c>
      <c r="F56" s="30">
        <v>0.15</v>
      </c>
      <c r="G56" s="26">
        <f t="shared" si="4"/>
        <v>2852.6764999999573</v>
      </c>
      <c r="H56" s="26">
        <v>3241.819999999941</v>
      </c>
      <c r="I56" s="30">
        <v>0.05</v>
      </c>
      <c r="J56" s="26">
        <f t="shared" si="0"/>
        <v>3079.7289999999439</v>
      </c>
      <c r="K56" s="26">
        <v>3142.0699999999538</v>
      </c>
      <c r="L56" s="30">
        <v>0.05</v>
      </c>
      <c r="M56" s="26">
        <f t="shared" si="5"/>
        <v>2984.9664999999559</v>
      </c>
      <c r="N56" s="26">
        <f t="shared" si="1"/>
        <v>8917.3719999998575</v>
      </c>
      <c r="O56" s="5">
        <f t="shared" si="6"/>
        <v>1.7005970851553868E-2</v>
      </c>
      <c r="P56" s="11">
        <v>104571000</v>
      </c>
      <c r="Q56" s="6">
        <f t="shared" si="7"/>
        <v>26142750</v>
      </c>
      <c r="R56" s="7">
        <f t="shared" si="8"/>
        <v>20914200</v>
      </c>
      <c r="S56" s="7">
        <f t="shared" si="2"/>
        <v>5228550</v>
      </c>
      <c r="T56" s="4">
        <f t="shared" si="9"/>
        <v>22512170.386079196</v>
      </c>
      <c r="U56" s="33">
        <v>1</v>
      </c>
      <c r="V56" s="33">
        <v>1</v>
      </c>
      <c r="W56" s="33">
        <v>1</v>
      </c>
      <c r="X56" s="33">
        <v>0</v>
      </c>
      <c r="Y56" s="33">
        <v>1</v>
      </c>
      <c r="Z56" s="33">
        <v>4</v>
      </c>
      <c r="AA56" s="4">
        <f t="shared" si="10"/>
        <v>4182840</v>
      </c>
      <c r="AB56" s="36">
        <f t="shared" si="3"/>
        <v>26695010.386079196</v>
      </c>
      <c r="AC56" s="37">
        <f t="shared" si="11"/>
        <v>1.0211248007986611</v>
      </c>
    </row>
    <row r="57" spans="1:29" s="8" customFormat="1" x14ac:dyDescent="0.25">
      <c r="A57" s="48">
        <v>54</v>
      </c>
      <c r="B57" s="35" t="s">
        <v>100</v>
      </c>
      <c r="C57" s="10" t="s">
        <v>137</v>
      </c>
      <c r="D57" s="4">
        <v>7</v>
      </c>
      <c r="E57" s="27">
        <v>3139.7300000000182</v>
      </c>
      <c r="F57" s="30">
        <v>1.72E-2</v>
      </c>
      <c r="G57" s="26">
        <f t="shared" si="4"/>
        <v>3085.726644000018</v>
      </c>
      <c r="H57" s="26">
        <v>2388.010000000018</v>
      </c>
      <c r="I57" s="30">
        <v>0</v>
      </c>
      <c r="J57" s="26">
        <f t="shared" si="0"/>
        <v>2388.010000000018</v>
      </c>
      <c r="K57" s="26">
        <v>2379.940000000011</v>
      </c>
      <c r="L57" s="30">
        <v>0</v>
      </c>
      <c r="M57" s="26">
        <f t="shared" si="5"/>
        <v>2379.940000000011</v>
      </c>
      <c r="N57" s="26">
        <f t="shared" si="1"/>
        <v>7853.6766440000465</v>
      </c>
      <c r="O57" s="5">
        <f t="shared" si="6"/>
        <v>1.4977439102618612E-2</v>
      </c>
      <c r="P57" s="11">
        <v>92690000</v>
      </c>
      <c r="Q57" s="6">
        <f t="shared" si="7"/>
        <v>23172500</v>
      </c>
      <c r="R57" s="7">
        <f t="shared" si="8"/>
        <v>18538000</v>
      </c>
      <c r="S57" s="7">
        <f t="shared" si="2"/>
        <v>4634500</v>
      </c>
      <c r="T57" s="4">
        <f t="shared" si="9"/>
        <v>19826839.876916934</v>
      </c>
      <c r="U57" s="33">
        <v>1</v>
      </c>
      <c r="V57" s="33">
        <v>1</v>
      </c>
      <c r="W57" s="33">
        <v>1</v>
      </c>
      <c r="X57" s="33">
        <v>1</v>
      </c>
      <c r="Y57" s="33">
        <v>1</v>
      </c>
      <c r="Z57" s="33">
        <v>5</v>
      </c>
      <c r="AA57" s="4">
        <f t="shared" si="10"/>
        <v>4634500</v>
      </c>
      <c r="AB57" s="36">
        <f t="shared" si="3"/>
        <v>24461339.876916934</v>
      </c>
      <c r="AC57" s="37">
        <f t="shared" si="11"/>
        <v>1.0556193711044097</v>
      </c>
    </row>
    <row r="58" spans="1:29" s="8" customFormat="1" x14ac:dyDescent="0.25">
      <c r="A58" s="48">
        <v>55</v>
      </c>
      <c r="B58" s="35" t="s">
        <v>101</v>
      </c>
      <c r="C58" s="10" t="s">
        <v>141</v>
      </c>
      <c r="D58" s="4">
        <v>8</v>
      </c>
      <c r="E58" s="27">
        <v>5051.3800000000447</v>
      </c>
      <c r="F58" s="30">
        <v>0.05</v>
      </c>
      <c r="G58" s="26">
        <f t="shared" si="4"/>
        <v>4798.8110000000424</v>
      </c>
      <c r="H58" s="26">
        <v>4603.6299999999892</v>
      </c>
      <c r="I58" s="30">
        <v>0.19120000000000001</v>
      </c>
      <c r="J58" s="26">
        <f t="shared" si="0"/>
        <v>3723.4159439999912</v>
      </c>
      <c r="K58" s="26">
        <v>5159.3300000000536</v>
      </c>
      <c r="L58" s="30">
        <v>9.3100000000000002E-2</v>
      </c>
      <c r="M58" s="26">
        <f t="shared" si="5"/>
        <v>4678.9963770000486</v>
      </c>
      <c r="N58" s="26">
        <f t="shared" si="1"/>
        <v>13201.223321000083</v>
      </c>
      <c r="O58" s="5">
        <f t="shared" si="6"/>
        <v>2.5175535909210039E-2</v>
      </c>
      <c r="P58" s="11">
        <v>75999000</v>
      </c>
      <c r="Q58" s="6">
        <f t="shared" si="7"/>
        <v>18999750</v>
      </c>
      <c r="R58" s="7">
        <f t="shared" si="8"/>
        <v>15199800</v>
      </c>
      <c r="S58" s="7">
        <f t="shared" si="2"/>
        <v>3799950</v>
      </c>
      <c r="T58" s="4">
        <f t="shared" si="9"/>
        <v>33326880.240842354</v>
      </c>
      <c r="U58" s="33">
        <v>1</v>
      </c>
      <c r="V58" s="33">
        <v>1</v>
      </c>
      <c r="W58" s="33">
        <v>1</v>
      </c>
      <c r="X58" s="33">
        <v>1</v>
      </c>
      <c r="Y58" s="33">
        <v>0</v>
      </c>
      <c r="Z58" s="33">
        <v>4</v>
      </c>
      <c r="AA58" s="4">
        <f t="shared" si="10"/>
        <v>3039960</v>
      </c>
      <c r="AB58" s="36">
        <f t="shared" si="3"/>
        <v>36366840.240842357</v>
      </c>
      <c r="AC58" s="37">
        <f t="shared" si="11"/>
        <v>1.914069408326023</v>
      </c>
    </row>
    <row r="59" spans="1:29" s="8" customFormat="1" x14ac:dyDescent="0.25">
      <c r="A59" s="48">
        <v>56</v>
      </c>
      <c r="B59" s="35" t="s">
        <v>102</v>
      </c>
      <c r="C59" s="10" t="s">
        <v>131</v>
      </c>
      <c r="D59" s="4">
        <v>9</v>
      </c>
      <c r="E59" s="27">
        <v>2372.1099999999979</v>
      </c>
      <c r="F59" s="30">
        <v>0.2019</v>
      </c>
      <c r="G59" s="26">
        <f t="shared" si="4"/>
        <v>1893.1809909999984</v>
      </c>
      <c r="H59" s="26">
        <v>2461.2999999999947</v>
      </c>
      <c r="I59" s="30">
        <v>8.9399999999999993E-2</v>
      </c>
      <c r="J59" s="26">
        <f t="shared" si="0"/>
        <v>2241.2597799999953</v>
      </c>
      <c r="K59" s="26">
        <v>2021.4200000000073</v>
      </c>
      <c r="L59" s="30">
        <v>8.5000000000000006E-2</v>
      </c>
      <c r="M59" s="26">
        <f t="shared" si="5"/>
        <v>1849.5993000000069</v>
      </c>
      <c r="N59" s="26">
        <f t="shared" si="1"/>
        <v>5984.0400710000013</v>
      </c>
      <c r="O59" s="5">
        <f t="shared" si="6"/>
        <v>1.1411928427114849E-2</v>
      </c>
      <c r="P59" s="11">
        <v>66474000</v>
      </c>
      <c r="Q59" s="6">
        <f t="shared" si="7"/>
        <v>16618500</v>
      </c>
      <c r="R59" s="7">
        <f t="shared" si="8"/>
        <v>13294800</v>
      </c>
      <c r="S59" s="7">
        <f t="shared" si="2"/>
        <v>3323700</v>
      </c>
      <c r="T59" s="4">
        <f t="shared" si="9"/>
        <v>15106886.835659612</v>
      </c>
      <c r="U59" s="33">
        <v>1</v>
      </c>
      <c r="V59" s="33">
        <v>0</v>
      </c>
      <c r="W59" s="33">
        <v>0</v>
      </c>
      <c r="X59" s="33">
        <v>1</v>
      </c>
      <c r="Y59" s="33">
        <v>0</v>
      </c>
      <c r="Z59" s="33">
        <v>2</v>
      </c>
      <c r="AA59" s="4">
        <f t="shared" si="10"/>
        <v>1329480</v>
      </c>
      <c r="AB59" s="36">
        <f t="shared" si="3"/>
        <v>16436366.835659612</v>
      </c>
      <c r="AC59" s="37">
        <f t="shared" si="11"/>
        <v>0.98904033671267633</v>
      </c>
    </row>
    <row r="60" spans="1:29" s="8" customFormat="1" ht="15.75" thickBot="1" x14ac:dyDescent="0.3">
      <c r="A60" s="48">
        <v>57</v>
      </c>
      <c r="B60" s="35" t="s">
        <v>103</v>
      </c>
      <c r="C60" s="10" t="s">
        <v>104</v>
      </c>
      <c r="D60" s="4">
        <v>3</v>
      </c>
      <c r="E60" s="27">
        <v>1371.77</v>
      </c>
      <c r="F60" s="30">
        <v>0.12939999999999999</v>
      </c>
      <c r="G60" s="26">
        <f t="shared" si="4"/>
        <v>1194.262962</v>
      </c>
      <c r="H60" s="26">
        <v>1385.6199999999994</v>
      </c>
      <c r="I60" s="30">
        <v>8.1799999999999998E-2</v>
      </c>
      <c r="J60" s="26">
        <f t="shared" si="0"/>
        <v>1272.2762839999996</v>
      </c>
      <c r="K60" s="26">
        <v>1112.0199999999995</v>
      </c>
      <c r="L60" s="30">
        <v>8.9300000000000004E-2</v>
      </c>
      <c r="M60" s="26">
        <f t="shared" si="5"/>
        <v>1012.7166139999995</v>
      </c>
      <c r="N60" s="26">
        <f t="shared" si="1"/>
        <v>3479.2558599999988</v>
      </c>
      <c r="O60" s="5">
        <f t="shared" si="6"/>
        <v>6.6351525696425936E-3</v>
      </c>
      <c r="P60" s="11">
        <v>42164000</v>
      </c>
      <c r="Q60" s="6">
        <f t="shared" si="7"/>
        <v>10541000</v>
      </c>
      <c r="R60" s="7">
        <f t="shared" si="8"/>
        <v>8432800</v>
      </c>
      <c r="S60" s="7">
        <f t="shared" si="2"/>
        <v>2108200</v>
      </c>
      <c r="T60" s="4">
        <f t="shared" si="9"/>
        <v>8783484.7236479241</v>
      </c>
      <c r="U60" s="33">
        <v>1</v>
      </c>
      <c r="V60" s="33">
        <v>0</v>
      </c>
      <c r="W60" s="33">
        <v>0</v>
      </c>
      <c r="X60" s="33">
        <v>0</v>
      </c>
      <c r="Y60" s="33">
        <v>0</v>
      </c>
      <c r="Z60" s="33">
        <v>1</v>
      </c>
      <c r="AA60" s="4">
        <f t="shared" si="10"/>
        <v>421640</v>
      </c>
      <c r="AB60" s="36">
        <f t="shared" si="3"/>
        <v>9205124.7236479241</v>
      </c>
      <c r="AC60" s="37">
        <f t="shared" si="11"/>
        <v>0.8732686389951545</v>
      </c>
    </row>
    <row r="61" spans="1:29" s="20" customFormat="1" ht="15.75" thickBot="1" x14ac:dyDescent="0.3">
      <c r="A61" s="49"/>
      <c r="B61" s="40"/>
      <c r="C61" s="40"/>
      <c r="D61" s="13"/>
      <c r="E61" s="14">
        <f>SUM(E4:E60)</f>
        <v>208269.52999999883</v>
      </c>
      <c r="F61" s="14"/>
      <c r="G61" s="14">
        <f t="shared" ref="G61:H61" si="12">SUM(G4:G60)</f>
        <v>174056.74147499911</v>
      </c>
      <c r="H61" s="14">
        <f t="shared" si="12"/>
        <v>208505.75999999861</v>
      </c>
      <c r="I61" s="14"/>
      <c r="J61" s="14">
        <f t="shared" ref="J61" si="13">SUM(J4:J60)</f>
        <v>178705.96946699879</v>
      </c>
      <c r="K61" s="14">
        <f>SUM(K4:K60)</f>
        <v>199927.86999999854</v>
      </c>
      <c r="L61" s="14"/>
      <c r="M61" s="14">
        <f t="shared" ref="M61:N61" si="14">SUM(M4:M60)</f>
        <v>171604.4115139987</v>
      </c>
      <c r="N61" s="14">
        <f t="shared" si="14"/>
        <v>524367.12245599669</v>
      </c>
      <c r="O61" s="13">
        <f>SUM(O4:O60)</f>
        <v>1</v>
      </c>
      <c r="P61" s="15">
        <f>SUM(P4:P60)</f>
        <v>5933576000</v>
      </c>
      <c r="Q61" s="16">
        <f>SUM(Q4:Q60)</f>
        <v>1483394000</v>
      </c>
      <c r="R61" s="17">
        <f>SUM(R4:R60)+AA62</f>
        <v>1323780370</v>
      </c>
      <c r="S61" s="14">
        <f t="shared" ref="S61:AA61" si="15">SUM(S4:S60)</f>
        <v>296678800</v>
      </c>
      <c r="T61" s="18">
        <f t="shared" si="15"/>
        <v>1323780369.9999998</v>
      </c>
      <c r="U61" s="18">
        <f t="shared" si="15"/>
        <v>34</v>
      </c>
      <c r="V61" s="18">
        <f t="shared" si="15"/>
        <v>26</v>
      </c>
      <c r="W61" s="18">
        <f t="shared" si="15"/>
        <v>32</v>
      </c>
      <c r="X61" s="18">
        <f t="shared" si="15"/>
        <v>28</v>
      </c>
      <c r="Y61" s="18">
        <f t="shared" si="15"/>
        <v>33</v>
      </c>
      <c r="Z61" s="18">
        <f t="shared" si="15"/>
        <v>153</v>
      </c>
      <c r="AA61" s="19">
        <f t="shared" si="15"/>
        <v>159613630</v>
      </c>
      <c r="AB61" s="38">
        <f t="shared" si="3"/>
        <v>1483393999.9999998</v>
      </c>
      <c r="AC61" s="39"/>
    </row>
    <row r="62" spans="1:29" s="20" customFormat="1" ht="15.75" thickBot="1" x14ac:dyDescent="0.3">
      <c r="A62" s="50"/>
      <c r="C62" s="21"/>
      <c r="Q62" s="21"/>
      <c r="R62" s="22">
        <f>R61+S61-AA62</f>
        <v>1483394000</v>
      </c>
      <c r="AA62" s="23">
        <f>S61-AA61</f>
        <v>137065170</v>
      </c>
      <c r="AB62" s="24"/>
    </row>
    <row r="63" spans="1:29" x14ac:dyDescent="0.25">
      <c r="C63" s="25"/>
      <c r="AA63" s="25"/>
    </row>
    <row r="64" spans="1:29" x14ac:dyDescent="0.25">
      <c r="R64" s="25"/>
    </row>
    <row r="65" spans="3:29" ht="15.75" x14ac:dyDescent="0.25">
      <c r="R65" s="25"/>
      <c r="Z65" s="46"/>
      <c r="AA65" s="46"/>
      <c r="AB65" s="46"/>
      <c r="AC65" s="46"/>
    </row>
    <row r="66" spans="3:29" ht="15.75" x14ac:dyDescent="0.25">
      <c r="C66" s="43"/>
      <c r="Z66" s="44"/>
      <c r="AA66" s="44"/>
      <c r="AB66" s="44"/>
    </row>
    <row r="67" spans="3:29" ht="15.75" x14ac:dyDescent="0.25">
      <c r="C67" s="43"/>
      <c r="Z67" s="46"/>
      <c r="AA67" s="46"/>
      <c r="AB67" s="46"/>
      <c r="AC67" s="46"/>
    </row>
    <row r="68" spans="3:29" ht="15.75" x14ac:dyDescent="0.25">
      <c r="C68" s="43"/>
      <c r="Z68" s="46"/>
      <c r="AA68" s="46"/>
      <c r="AB68" s="46"/>
      <c r="AC68" s="46"/>
    </row>
    <row r="69" spans="3:29" x14ac:dyDescent="0.25">
      <c r="C69" s="43"/>
    </row>
    <row r="70" spans="3:29" x14ac:dyDescent="0.25">
      <c r="C70" s="43"/>
    </row>
    <row r="71" spans="3:29" x14ac:dyDescent="0.25">
      <c r="C71" s="43"/>
    </row>
    <row r="72" spans="3:29" x14ac:dyDescent="0.25">
      <c r="C72" s="43"/>
    </row>
    <row r="73" spans="3:29" x14ac:dyDescent="0.25">
      <c r="C73" s="43"/>
    </row>
    <row r="74" spans="3:29" x14ac:dyDescent="0.25">
      <c r="C74" s="43"/>
    </row>
    <row r="75" spans="3:29" x14ac:dyDescent="0.25">
      <c r="C75" s="43"/>
    </row>
    <row r="76" spans="3:29" x14ac:dyDescent="0.25">
      <c r="C76" s="43"/>
    </row>
    <row r="77" spans="3:29" x14ac:dyDescent="0.25">
      <c r="C77" s="43"/>
    </row>
    <row r="78" spans="3:29" x14ac:dyDescent="0.25">
      <c r="C78" s="43"/>
    </row>
    <row r="79" spans="3:29" x14ac:dyDescent="0.25">
      <c r="C79" s="43"/>
    </row>
  </sheetData>
  <mergeCells count="4">
    <mergeCell ref="A1:O1"/>
    <mergeCell ref="Z65:AC65"/>
    <mergeCell ref="Z67:AC67"/>
    <mergeCell ref="Z68:AC68"/>
  </mergeCells>
  <conditionalFormatting sqref="P29:P58 P4:S4 Q5:S60">
    <cfRule type="cellIs" priority="9" stopIfTrue="1" operator="equal">
      <formula>0</formula>
    </cfRule>
  </conditionalFormatting>
  <conditionalFormatting sqref="P28">
    <cfRule type="cellIs" priority="1" stopIfTrue="1" operator="equal">
      <formula>0</formula>
    </cfRule>
  </conditionalFormatting>
  <conditionalFormatting sqref="P59">
    <cfRule type="cellIs" priority="8" stopIfTrue="1" operator="equal">
      <formula>0</formula>
    </cfRule>
  </conditionalFormatting>
  <conditionalFormatting sqref="P5 P7 P9 P11 P13 P15 P17 P19 P21 P23 P25 P27 P29 P31 P33 P35 P37 P39 P41 P43 P45 P47 P49 P51 P53 P55 P57 P59 P61">
    <cfRule type="cellIs" priority="7" stopIfTrue="1" operator="equal">
      <formula>0</formula>
    </cfRule>
  </conditionalFormatting>
  <conditionalFormatting sqref="P6">
    <cfRule type="cellIs" priority="6" stopIfTrue="1" operator="equal">
      <formula>0</formula>
    </cfRule>
  </conditionalFormatting>
  <conditionalFormatting sqref="P7">
    <cfRule type="cellIs" priority="5" stopIfTrue="1" operator="equal">
      <formula>0</formula>
    </cfRule>
  </conditionalFormatting>
  <conditionalFormatting sqref="P8">
    <cfRule type="cellIs" priority="4" stopIfTrue="1" operator="equal">
      <formula>0</formula>
    </cfRule>
  </conditionalFormatting>
  <conditionalFormatting sqref="P9:P27">
    <cfRule type="cellIs" priority="3" stopIfTrue="1" operator="equal">
      <formula>0</formula>
    </cfRule>
  </conditionalFormatting>
  <conditionalFormatting sqref="P60">
    <cfRule type="cellIs" priority="2" stopIfTrue="1" operator="equal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P5:P60"/>
  </dataValidations>
  <pageMargins left="0.7" right="0.7" top="0.75" bottom="0.75" header="0.3" footer="0.3"/>
  <pageSetup orientation="portrait" horizontalDpi="300" verticalDpi="300" r:id="rId1"/>
  <headerFooter>
    <oddHeader>&amp;L&amp;"-,Bold"&amp;KFF0000UČINAK ZA 1. KVARTAL 2019. GODINE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 KVARTAL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Lutovac</dc:creator>
  <cp:lastModifiedBy>Tanja Glusac</cp:lastModifiedBy>
  <cp:lastPrinted>2019-05-31T08:43:53Z</cp:lastPrinted>
  <dcterms:created xsi:type="dcterms:W3CDTF">2019-04-19T11:15:30Z</dcterms:created>
  <dcterms:modified xsi:type="dcterms:W3CDTF">2019-08-26T09:21:09Z</dcterms:modified>
</cp:coreProperties>
</file>